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manfattning" sheetId="1" state="visible" r:id="rId3"/>
    <sheet name="Kvittoregister" sheetId="2" state="visible" r:id="rId4"/>
    <sheet name="Överföringar" sheetId="3" state="visible" r:id="rId5"/>
    <sheet name="Avräkning" sheetId="4" state="visible" r:id="rId6"/>
    <sheet name="Åtgärder" sheetId="5" state="visible" r:id="rId7"/>
  </sheets>
  <definedNames>
    <definedName function="false" hidden="true" localSheetId="1" name="_xlnm._FilterDatabase" vbProcedure="false">Kvittoregister!$A$1:$M$110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<sst xmlns="http://schemas.openxmlformats.org/spreadsheetml/2006/main" count="634" uniqueCount="256">
  <si>
    <t xml:space="preserve">AVSTÄMNING – överföringar till konto 870926-0114 (Nordea KYC)</t>
  </si>
  <si>
    <t xml:space="preserve">LandveX AB, org.nr 559141-7042  ·  Arbetsmaterial upprättat 2026-07-03  ·  Ska granskas av redovisningskonsult/revisor</t>
  </si>
  <si>
    <t xml:space="preserve">Nyckeltal</t>
  </si>
  <si>
    <t xml:space="preserve">Totalt överfört enligt Nordeas fråga</t>
  </si>
  <si>
    <t xml:space="preserve">Scenario 1 – oförklarat om endast kvitton daterade t.o.m. 14/4 räknas</t>
  </si>
  <si>
    <t xml:space="preserve">Scenario 2 – oförklarat inkl. förskottsavräkning av godkända efterkvitton</t>
  </si>
  <si>
    <t xml:space="preserve">Scenario 3 – oförklarat om även alla UTRED-poster godkänns (golv)</t>
  </si>
  <si>
    <t xml:space="preserve">Slutsats: även i bästa fall saknar ca 71 tkr täckning – i praktiken en del av bilbetalningen 125 000 (LFA 810), som måste hanteras som lön eller återbetalning.</t>
  </si>
  <si>
    <t xml:space="preserve">Så använder ni filen</t>
  </si>
  <si>
    <t xml:space="preserve">1. Fyll i fliken Överföringar från kontoutdraget tills kontrollcellen visar 0,00.</t>
  </si>
  <si>
    <t xml:space="preserve">2. Gå igenom gula UTRED-poster i Kvittoregister och sätt J eller N i kolumnen "Godkänd som utlägg" när frågan är utredd.</t>
  </si>
  <si>
    <t xml:space="preserve">3. Komplettera datum för de odaterade posterna (nr 38, 40) – då uppdateras Tidsstatus automatiskt.</t>
  </si>
  <si>
    <t xml:space="preserve">4. Läs av scenarierna på fliken Avräkning; alla summor räknas om automatiskt.</t>
  </si>
  <si>
    <t xml:space="preserve">5. Beta av fliken Åtgärder uppifrån och ned innan något skickas till Nordea.</t>
  </si>
  <si>
    <t xml:space="preserve">Färgkoder</t>
  </si>
  <si>
    <t xml:space="preserve">Blå text = indata (från ert underlag – stäm av mot verkliga debiteringar)</t>
  </si>
  <si>
    <t xml:space="preserve">Svart text = formler  ·  Grön text = länkar mellan flikar</t>
  </si>
  <si>
    <t xml:space="preserve">Gul markering = kräver åtgärd/uppmärksamhet</t>
  </si>
  <si>
    <t xml:space="preserve">Noter</t>
  </si>
  <si>
    <t xml:space="preserve">a) SEK-beloppen kommer från ert underlag. Flera delsummor i originalet stämde inte med sina rader – denna fil summerar alltid radnivån.</t>
  </si>
  <si>
    <t xml:space="preserve">b) Post 105 (bilbetalningen 125 000, LFA 810) är en överföring, inte ett kvitto, och ligger därför på fliken Överföringar.</t>
  </si>
  <si>
    <t xml:space="preserve">c) Kvitton daterade efter 14/4 förklarar inte överföringarna i sig – de fungerar som avräkning av reseförskott och kräver att förskottskaraktären dokumenteras.</t>
  </si>
  <si>
    <t xml:space="preserve">d) Skatte- och bolagsrättslig hantering (gross-up, AGI-rättelse, låneförbudet) ska stämmas av med redovisningskonsult/revisor.</t>
  </si>
  <si>
    <t xml:space="preserve">Nr</t>
  </si>
  <si>
    <t xml:space="preserve">Kategori</t>
  </si>
  <si>
    <t xml:space="preserve">Beskrivning / referens</t>
  </si>
  <si>
    <t xml:space="preserve">Datum</t>
  </si>
  <si>
    <t xml:space="preserve">Valuta</t>
  </si>
  <si>
    <t xml:space="preserve">Belopp original</t>
  </si>
  <si>
    <t xml:space="preserve">Belopp (SEK)</t>
  </si>
  <si>
    <t xml:space="preserve">Implicit kurs</t>
  </si>
  <si>
    <t xml:space="preserve">Betalkälla</t>
  </si>
  <si>
    <t xml:space="preserve">Tidsstatus</t>
  </si>
  <si>
    <t xml:space="preserve">Godkänd som utlägg</t>
  </si>
  <si>
    <t xml:space="preserve">Flagga</t>
  </si>
  <si>
    <t xml:space="preserve">Kommentar</t>
  </si>
  <si>
    <t xml:space="preserve">Airbnb</t>
  </si>
  <si>
    <t xml:space="preserve">RCA8K2H9JF – Alicante</t>
  </si>
  <si>
    <t xml:space="preserve">SEK</t>
  </si>
  <si>
    <t xml:space="preserve">J</t>
  </si>
  <si>
    <t xml:space="preserve">RC9PSN3AXK – Kamala (1/2)</t>
  </si>
  <si>
    <t xml:space="preserve">RCEFCAPJBA – Kamala (2/2)</t>
  </si>
  <si>
    <t xml:space="preserve">RCRB2YFPDY – Kamala 40 nätter</t>
  </si>
  <si>
    <t xml:space="preserve">RCHE9T398Y – Kamala justering</t>
  </si>
  <si>
    <t xml:space="preserve">Anthropic LandveX</t>
  </si>
  <si>
    <t xml:space="preserve">Erik_Receipt-2516</t>
  </si>
  <si>
    <t xml:space="preserve">EUR</t>
  </si>
  <si>
    <t xml:space="preserve">Erik_Receipt-2414</t>
  </si>
  <si>
    <t xml:space="preserve">Erik_Receipt-2649</t>
  </si>
  <si>
    <t xml:space="preserve">Receipt-2700</t>
  </si>
  <si>
    <t xml:space="preserve">Se nr 10 – verifiera att båda debiterats</t>
  </si>
  <si>
    <t xml:space="preserve">Erik_Receipt-2977</t>
  </si>
  <si>
    <t xml:space="preserve">UTRED</t>
  </si>
  <si>
    <t xml:space="preserve">Dubblettmisstanke</t>
  </si>
  <si>
    <t xml:space="preserve">Samma belopp/datum som nr 9 – stäm av mot kortutdrag</t>
  </si>
  <si>
    <t xml:space="preserve">Receipt-2766</t>
  </si>
  <si>
    <t xml:space="preserve">Receipt-2291</t>
  </si>
  <si>
    <t xml:space="preserve">Receipt-2552</t>
  </si>
  <si>
    <t xml:space="preserve">USD</t>
  </si>
  <si>
    <t xml:space="preserve">Se nr 14 – verifiera att båda debiterats</t>
  </si>
  <si>
    <t xml:space="preserve">Receipt-2929</t>
  </si>
  <si>
    <t xml:space="preserve">Samma belopp/datum som nr 13 – stäm av mot kortutdrag</t>
  </si>
  <si>
    <t xml:space="preserve">Receipt-2089</t>
  </si>
  <si>
    <t xml:space="preserve">Receipt-2350</t>
  </si>
  <si>
    <t xml:space="preserve">Receipt-2387</t>
  </si>
  <si>
    <t xml:space="preserve">Receipt-2442</t>
  </si>
  <si>
    <t xml:space="preserve">Receipt-2535</t>
  </si>
  <si>
    <t xml:space="preserve">Receipt-2696</t>
  </si>
  <si>
    <t xml:space="preserve">Receipt-2743</t>
  </si>
  <si>
    <t xml:space="preserve">Receipt-2753</t>
  </si>
  <si>
    <t xml:space="preserve">Receipt-2791</t>
  </si>
  <si>
    <t xml:space="preserve">Receipt-2847</t>
  </si>
  <si>
    <t xml:space="preserve">Receipt-2887</t>
  </si>
  <si>
    <t xml:space="preserve">Receipt-2931</t>
  </si>
  <si>
    <t xml:space="preserve">Receipt-2966</t>
  </si>
  <si>
    <t xml:space="preserve">Receipt-2153</t>
  </si>
  <si>
    <t xml:space="preserve">Receipt-2657</t>
  </si>
  <si>
    <t xml:space="preserve">Lovable</t>
  </si>
  <si>
    <t xml:space="preserve">Invoice-6NRA7APV-0050</t>
  </si>
  <si>
    <t xml:space="preserve">Invoice-6NRA7APV-0051</t>
  </si>
  <si>
    <t xml:space="preserve">Invoice-6NRA7APV-0049</t>
  </si>
  <si>
    <t xml:space="preserve">Invoice-6NRA7APV-0019</t>
  </si>
  <si>
    <t xml:space="preserve">Coverr</t>
  </si>
  <si>
    <t xml:space="preserve">invoice_5941-11242</t>
  </si>
  <si>
    <t xml:space="preserve">Se nr 35</t>
  </si>
  <si>
    <t xml:space="preserve">via Paddle</t>
  </si>
  <si>
    <t xml:space="preserve">Trolig dubblett</t>
  </si>
  <si>
    <t xml:space="preserve">Coverr fakturerar via Paddle – sannolikt samma köp som nr 34 (olika kurs: 9,26 vs 10,32)</t>
  </si>
  <si>
    <t xml:space="preserve">Apple</t>
  </si>
  <si>
    <t xml:space="preserve">Apple Store Central World Bangkok</t>
  </si>
  <si>
    <t xml:space="preserve">THB</t>
  </si>
  <si>
    <t xml:space="preserve">Flyg</t>
  </si>
  <si>
    <t xml:space="preserve">Thai Airways TG-202603-ARN-BKK</t>
  </si>
  <si>
    <t xml:space="preserve">Hotell</t>
  </si>
  <si>
    <t xml:space="preserve">NYSA Hotel Bangkok</t>
  </si>
  <si>
    <t xml:space="preserve">Odaterad</t>
  </si>
  <si>
    <t xml:space="preserve">Datum saknas – hämta bokningsbekräftelse; överlapp mot Airbnb Kamala kräver reseschema/deltagarlista</t>
  </si>
  <si>
    <t xml:space="preserve">Novotel Marrakech Hivernage (VIO.com)</t>
  </si>
  <si>
    <t xml:space="preserve">Nysa Hotel Bangkok</t>
  </si>
  <si>
    <t xml:space="preserve">Visa 7127</t>
  </si>
  <si>
    <t xml:space="preserve">OBS: datum saknas i underlaget (cell rensas) – hämta bokningsbekräftelse</t>
  </si>
  <si>
    <t xml:space="preserve">Hotels.com Savoy Le Grand Marrakech</t>
  </si>
  <si>
    <t xml:space="preserve">Mandarin Oriental Shenzhen</t>
  </si>
  <si>
    <t xml:space="preserve">CNY</t>
  </si>
  <si>
    <t xml:space="preserve">Representation</t>
  </si>
  <si>
    <t xml:space="preserve">Cafe Del Mar Phuket</t>
  </si>
  <si>
    <t xml:space="preserve">Teammåltid? Ange deltagare och syfte i bilagan</t>
  </si>
  <si>
    <t xml:space="preserve">Bar Nimes Stockholm</t>
  </si>
  <si>
    <t xml:space="preserve">Visa 8205</t>
  </si>
  <si>
    <t xml:space="preserve">Ange deltagare och syfte</t>
  </si>
  <si>
    <t xml:space="preserve">Nourish Phuket</t>
  </si>
  <si>
    <t xml:space="preserve">Espresso House Farsta</t>
  </si>
  <si>
    <t xml:space="preserve">Friskvård</t>
  </si>
  <si>
    <t xml:space="preserve">Empower Gym Phuket</t>
  </si>
  <si>
    <t xml:space="preserve">N</t>
  </si>
  <si>
    <t xml:space="preserve">Ej utlägg</t>
  </si>
  <si>
    <t xml:space="preserve">Gym hanteras enligt friskvårdsreglerna, inte som utlägg</t>
  </si>
  <si>
    <t xml:space="preserve">46elks</t>
  </si>
  <si>
    <t xml:space="preserve">order 78090</t>
  </si>
  <si>
    <t xml:space="preserve">Loopia</t>
  </si>
  <si>
    <t xml:space="preserve">LOOPIA.1</t>
  </si>
  <si>
    <t xml:space="preserve">LOOPIA.2</t>
  </si>
  <si>
    <t xml:space="preserve">LOOPIA.3</t>
  </si>
  <si>
    <t xml:space="preserve">LOOPIA</t>
  </si>
  <si>
    <t xml:space="preserve">loopia.4</t>
  </si>
  <si>
    <t xml:space="preserve">loopia.5</t>
  </si>
  <si>
    <t xml:space="preserve">loopia.6</t>
  </si>
  <si>
    <t xml:space="preserve">loopia.7</t>
  </si>
  <si>
    <t xml:space="preserve">loopia.8</t>
  </si>
  <si>
    <t xml:space="preserve">loopia.9</t>
  </si>
  <si>
    <t xml:space="preserve">loopia10</t>
  </si>
  <si>
    <t xml:space="preserve">loopia11</t>
  </si>
  <si>
    <t xml:space="preserve">loopia12</t>
  </si>
  <si>
    <t xml:space="preserve">loopia13</t>
  </si>
  <si>
    <t xml:space="preserve">loopia14</t>
  </si>
  <si>
    <t xml:space="preserve">loopia 15</t>
  </si>
  <si>
    <t xml:space="preserve">Resend</t>
  </si>
  <si>
    <t xml:space="preserve">Receipt-2605</t>
  </si>
  <si>
    <t xml:space="preserve">Receipt-2839</t>
  </si>
  <si>
    <t xml:space="preserve">Receipt-2121</t>
  </si>
  <si>
    <t xml:space="preserve">Shopify</t>
  </si>
  <si>
    <t xml:space="preserve">memorial-maker</t>
  </si>
  <si>
    <t xml:space="preserve">Två olika butiker – ej dubblett med nr 70</t>
  </si>
  <si>
    <t xml:space="preserve">plexdrift.se</t>
  </si>
  <si>
    <t xml:space="preserve">Visa 0949</t>
  </si>
  <si>
    <t xml:space="preserve">Apollo.io</t>
  </si>
  <si>
    <t xml:space="preserve">#2295-1707 Basic Seat årsabonnemang</t>
  </si>
  <si>
    <t xml:space="preserve">ChatGPT Go</t>
  </si>
  <si>
    <t xml:space="preserve">#2537</t>
  </si>
  <si>
    <t xml:space="preserve">#2647</t>
  </si>
  <si>
    <t xml:space="preserve">ElevenLabs</t>
  </si>
  <si>
    <t xml:space="preserve">#2951</t>
  </si>
  <si>
    <t xml:space="preserve">#2230</t>
  </si>
  <si>
    <t xml:space="preserve">#2565</t>
  </si>
  <si>
    <t xml:space="preserve">#2927</t>
  </si>
  <si>
    <t xml:space="preserve">#2608</t>
  </si>
  <si>
    <t xml:space="preserve">Eriks konto</t>
  </si>
  <si>
    <t xml:space="preserve">Eriks konto – dokumentera affärsanvändning</t>
  </si>
  <si>
    <t xml:space="preserve">#2227</t>
  </si>
  <si>
    <t xml:space="preserve">Anthropic (Eriks org)</t>
  </si>
  <si>
    <t xml:space="preserve">Receipt-2015-5516</t>
  </si>
  <si>
    <t xml:space="preserve">Eriks individual org – dokumentera affärsanvändning (modellträning)</t>
  </si>
  <si>
    <t xml:space="preserve">Receipt-2087-0208</t>
  </si>
  <si>
    <t xml:space="preserve">Receipt-2137-8419</t>
  </si>
  <si>
    <t xml:space="preserve">Receipt-2141-0962</t>
  </si>
  <si>
    <t xml:space="preserve">Receipt-2233-1837</t>
  </si>
  <si>
    <t xml:space="preserve">Receipt-2308-2894</t>
  </si>
  <si>
    <t xml:space="preserve">Receipt-2513-9284</t>
  </si>
  <si>
    <t xml:space="preserve">Receipt-2529-1523</t>
  </si>
  <si>
    <t xml:space="preserve">Receipt-2548-2208</t>
  </si>
  <si>
    <t xml:space="preserve">Receipt-2633-2207</t>
  </si>
  <si>
    <t xml:space="preserve">Receipt-2633-3073</t>
  </si>
  <si>
    <t xml:space="preserve">Receipt-2664-8846</t>
  </si>
  <si>
    <t xml:space="preserve">Receipt-2770-5459</t>
  </si>
  <si>
    <t xml:space="preserve">Receipt-2803-6132</t>
  </si>
  <si>
    <t xml:space="preserve">Receipt-2831-5646</t>
  </si>
  <si>
    <t xml:space="preserve">Receipt-2838-9400</t>
  </si>
  <si>
    <t xml:space="preserve">Receipt-2843-4038</t>
  </si>
  <si>
    <t xml:space="preserve">Receipt-2861-0784</t>
  </si>
  <si>
    <t xml:space="preserve">Receipt-2940-3007</t>
  </si>
  <si>
    <t xml:space="preserve">Anthropic (org oklar)</t>
  </si>
  <si>
    <t xml:space="preserve">Receipt-2020</t>
  </si>
  <si>
    <t xml:space="preserve">Org oklar</t>
  </si>
  <si>
    <t xml:space="preserve">Ospecificerad org enligt eget underlag – klargör affärskoppling</t>
  </si>
  <si>
    <t xml:space="preserve">Receipt-2460</t>
  </si>
  <si>
    <t xml:space="preserve">Receipt-2508</t>
  </si>
  <si>
    <t xml:space="preserve">Receipt-2570</t>
  </si>
  <si>
    <t xml:space="preserve">Receipt-2715</t>
  </si>
  <si>
    <t xml:space="preserve">SUMMA samtliga kvittoposter</t>
  </si>
  <si>
    <t xml:space="preserve">Mottagarkonto</t>
  </si>
  <si>
    <t xml:space="preserve">Text på kontoutdrag</t>
  </si>
  <si>
    <t xml:space="preserve">Anteckning</t>
  </si>
  <si>
    <t xml:space="preserve">870926-0114</t>
  </si>
  <si>
    <t xml:space="preserve">Fordon/köpekontrakt LFA 810</t>
  </si>
  <si>
    <t xml:space="preserve">Saknar kvitto/leverans – hanteras som lön eller återbetalning (se Avräkning)</t>
  </si>
  <si>
    <t xml:space="preserve">[Klistra in från kontoutdrag]</t>
  </si>
  <si>
    <t xml:space="preserve">SUMMA</t>
  </si>
  <si>
    <t xml:space="preserve">Kontroll mot 399 941,60</t>
  </si>
  <si>
    <t xml:space="preserve">Ska bli 0,00 när samtliga överföringar är inlagda</t>
  </si>
  <si>
    <t xml:space="preserve">AVRÄKNING – överföringar mot kvitton</t>
  </si>
  <si>
    <t xml:space="preserve">Utbetalt</t>
  </si>
  <si>
    <t xml:space="preserve">Totalt överfört enligt Nordeas fråga (2026-03-05 – 2026-04-14)</t>
  </si>
  <si>
    <t xml:space="preserve">Summa inlagda överföringar (flik Överföringar)</t>
  </si>
  <si>
    <t xml:space="preserve">Kvittotäckning (styrs av kolumnerna Tidsstatus och Godkänd i Kvittoregister)</t>
  </si>
  <si>
    <t xml:space="preserve">A. Godkända utlägg daterade t.o.m. 2026-04-14</t>
  </si>
  <si>
    <t xml:space="preserve">Kan direkt förklara överföringarna</t>
  </si>
  <si>
    <t xml:space="preserve">B. Godkända kvitton daterade efter 2026-04-14</t>
  </si>
  <si>
    <t xml:space="preserve">Förklarar överföringarna endast som avräkning av reseförskott – dokumentera förskottskaraktären</t>
  </si>
  <si>
    <t xml:space="preserve">C. Godkända odaterade kvitton</t>
  </si>
  <si>
    <t xml:space="preserve">U1. Under utredning (UTRED), daterade t.o.m. 14/4</t>
  </si>
  <si>
    <t xml:space="preserve">U2. Under utredning (UTRED), daterade efter 14/4</t>
  </si>
  <si>
    <t xml:space="preserve">U3. Under utredning (UTRED), odaterade</t>
  </si>
  <si>
    <t xml:space="preserve">N. Ej utlägg (N)</t>
  </si>
  <si>
    <t xml:space="preserve">Kontroll: summa kvittoregistret</t>
  </si>
  <si>
    <t xml:space="preserve">Kontroll: A+B+C+U1+U2+U3+N − registret (ska bli 0)</t>
  </si>
  <si>
    <t xml:space="preserve">Scenarier – oförklarat belopp av 399 941,60</t>
  </si>
  <si>
    <t xml:space="preserve">Scenario 1 (strikt): endast A räknas</t>
  </si>
  <si>
    <t xml:space="preserve">Scenario 2: A + förskottsavräkning B</t>
  </si>
  <si>
    <t xml:space="preserve">Scenario 3 (golv): A + B + C samt samtliga UTRED godkänns</t>
  </si>
  <si>
    <t xml:space="preserve">Även i bästa fall saknar beloppet ovan täckning – i praktiken en del av bilbetalningen 125 000,00 (LFA 810).</t>
  </si>
  <si>
    <t xml:space="preserve">Hantering av oförklarat belopp</t>
  </si>
  <si>
    <t xml:space="preserve">Alt 1 – Återbetalning från Erik: bokas som fordran som regleras omgående. OBS låneförbudet i 21 kap. ABL – stäm av med revisor.</t>
  </si>
  <si>
    <t xml:space="preserve">Alt 2 – Lön (nettobelopp grossas upp):</t>
  </si>
  <si>
    <t xml:space="preserve">Valt belopp att hantera som nettolön</t>
  </si>
  <si>
    <t xml:space="preserve">Byt formel mot valfritt scenario eller eget belopp</t>
  </si>
  <si>
    <t xml:space="preserve">Antagen preliminärskattesats</t>
  </si>
  <si>
    <t xml:space="preserve">Bruttolön = netto / (1 − skattesats)</t>
  </si>
  <si>
    <t xml:space="preserve">Preliminärskatt att redovisa</t>
  </si>
  <si>
    <t xml:space="preserve">Arbetsgivaravgift, sats</t>
  </si>
  <si>
    <t xml:space="preserve">Arbetsgivaravgift på brutto</t>
  </si>
  <si>
    <t xml:space="preserve">Total kostnad för bolaget (brutto + AG)</t>
  </si>
  <si>
    <t xml:space="preserve">Kräver rättad arbetsgivardeklaration (AGI) för april 2026 – ev. förseningsavgift. Stäm av med redovisningskonsult.</t>
  </si>
  <si>
    <t xml:space="preserve">Åtgärd</t>
  </si>
  <si>
    <t xml:space="preserve">Varför</t>
  </si>
  <si>
    <t xml:space="preserve">Ansvarig</t>
  </si>
  <si>
    <t xml:space="preserve">Klart (J/N)</t>
  </si>
  <si>
    <t xml:space="preserve">Hämta kontoutdraget och lägg in samtliga överföringar 5/3–14/4 på fliken Överföringar</t>
  </si>
  <si>
    <t xml:space="preserve">Nordeas fråga avser specifika transaktioner – svaret bör matcha dem en och en</t>
  </si>
  <si>
    <t xml:space="preserve">Bekräfta att Visa 7127, 8205 och 0949 är Eriks privata kort</t>
  </si>
  <si>
    <t xml:space="preserve">Om något är företagskort är posterna inte utlägg (risk för dubbelersättning)</t>
  </si>
  <si>
    <t xml:space="preserve">Verifiera dubblettmisstankarna (nr 9/10, 13/14, 34/35) mot kortutdrag</t>
  </si>
  <si>
    <t xml:space="preserve">Samma belopp och datum – nr 34/35 avser sannolikt samma köp</t>
  </si>
  <si>
    <t xml:space="preserve">Datera NYSA-posterna (nr 38 och 40) med bokningsbekräftelser</t>
  </si>
  <si>
    <t xml:space="preserve">52 415 SEK kan i dag inte placeras i tiden</t>
  </si>
  <si>
    <t xml:space="preserve">Klargör org-tillhörighet för nr 106–110</t>
  </si>
  <si>
    <t xml:space="preserve">Ert eget underlag anger "ospecificerat" – avgör affärskoppling</t>
  </si>
  <si>
    <t xml:space="preserve">Stäm av SEK-beloppen mot faktiskt debiterade belopp</t>
  </si>
  <si>
    <t xml:space="preserve">Implicit kurs varierar 9,26–10,32 för samma valuta och dag</t>
  </si>
  <si>
    <t xml:space="preserve">Fyll i arbetsrese-bilagan: program, deltagare, dataset-referenser</t>
  </si>
  <si>
    <t xml:space="preserve">Krävs för att resekostnaderna ska hålla som konferens-/tjänsteresa</t>
  </si>
  <si>
    <t xml:space="preserve">Dokumentera förskottskaraktären för överföringar som täcks av efterkvitton</t>
  </si>
  <si>
    <t xml:space="preserve">Grunden för förskottsavräkningen i Scenario 2</t>
  </si>
  <si>
    <t xml:space="preserve">Besluta hantering av oförklarat belopp: lön (gross-up + rättad AGI) eller återbetalning</t>
  </si>
  <si>
    <t xml:space="preserve">Bilbetalningen 125 000 saknar kvitto och är kärnan i restbeloppet</t>
  </si>
  <si>
    <t xml:space="preserve">Låt redovisningskonsult/revisor granska helheten innan svar skickas till Nordea</t>
  </si>
  <si>
    <t xml:space="preserve">Skatte- och bolagsrättsliga frågor (AGI-rättelse, låneförbud) kräver rådgivare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</si>
</sst>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yyyy\-mm\-dd"/>
    <numFmt numFmtId="167" formatCode="0.0000"/>
    <numFmt numFmtId="168" formatCode="0.0%"/>
    <numFmt numFmtId="169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1"/>
      <color rgb="FF008000"/>
      <name val="Arial"/>
      <family val="0"/>
      <charset val="1"/>
    </font>
    <font>
      <i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8080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10"/>
    <col collapsed="false" customWidth="true" hidden="false" outlineLevel="0" max="4" min="4" style="0" width="15"/>
  </cols>
  <sheetData>
    <row r="1" customFormat="false" ht="17.3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 t="s">
        <v>1</v>
      </c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D5" s="5" t="n">
        <f aca="false">Avräkning!D4</f>
        <v>399941.6</v>
      </c>
    </row>
    <row r="6" customFormat="false" ht="15" hidden="false" customHeight="false" outlineLevel="0" collapsed="false">
      <c r="B6" s="4" t="s">
        <v>4</v>
      </c>
      <c r="D6" s="5" t="n">
        <f aca="false">Avräkning!D19</f>
        <v>261731.86</v>
      </c>
    </row>
    <row r="7" customFormat="false" ht="15" hidden="false" customHeight="false" outlineLevel="0" collapsed="false">
      <c r="B7" s="4" t="s">
        <v>5</v>
      </c>
      <c r="D7" s="5" t="n">
        <f aca="false">Avräkning!D20</f>
        <v>148187.61</v>
      </c>
    </row>
    <row r="8" customFormat="false" ht="15" hidden="false" customHeight="false" outlineLevel="0" collapsed="false">
      <c r="B8" s="4" t="s">
        <v>6</v>
      </c>
      <c r="D8" s="5" t="n">
        <f aca="false">Avräkning!D21</f>
        <v>71153.51</v>
      </c>
    </row>
    <row r="9" customFormat="false" ht="15" hidden="false" customHeight="false" outlineLevel="0" collapsed="false">
      <c r="B9" s="6" t="s">
        <v>7</v>
      </c>
    </row>
    <row r="11" customFormat="false" ht="15" hidden="false" customHeight="false" outlineLevel="0" collapsed="false">
      <c r="B11" s="3" t="s">
        <v>8</v>
      </c>
    </row>
    <row r="12" customFormat="false" ht="15" hidden="false" customHeight="false" outlineLevel="0" collapsed="false">
      <c r="B12" s="4" t="s">
        <v>9</v>
      </c>
    </row>
    <row r="13" customFormat="false" ht="15" hidden="false" customHeight="false" outlineLevel="0" collapsed="false">
      <c r="B13" s="4" t="s">
        <v>10</v>
      </c>
    </row>
    <row r="14" customFormat="false" ht="15" hidden="false" customHeight="false" outlineLevel="0" collapsed="false">
      <c r="B14" s="4" t="s">
        <v>11</v>
      </c>
    </row>
    <row r="15" customFormat="false" ht="15" hidden="false" customHeight="false" outlineLevel="0" collapsed="false">
      <c r="B15" s="4" t="s">
        <v>12</v>
      </c>
    </row>
    <row r="16" customFormat="false" ht="15" hidden="false" customHeight="false" outlineLevel="0" collapsed="false">
      <c r="B16" s="4" t="s">
        <v>13</v>
      </c>
    </row>
    <row r="18" customFormat="false" ht="15" hidden="false" customHeight="false" outlineLevel="0" collapsed="false">
      <c r="B18" s="3" t="s">
        <v>14</v>
      </c>
    </row>
    <row r="19" customFormat="false" ht="15" hidden="false" customHeight="false" outlineLevel="0" collapsed="false">
      <c r="B19" s="7" t="s">
        <v>15</v>
      </c>
    </row>
    <row r="20" customFormat="false" ht="15" hidden="false" customHeight="false" outlineLevel="0" collapsed="false">
      <c r="B20" s="4" t="s">
        <v>16</v>
      </c>
    </row>
    <row r="21" customFormat="false" ht="15" hidden="false" customHeight="false" outlineLevel="0" collapsed="false">
      <c r="B21" s="8" t="s">
        <v>17</v>
      </c>
    </row>
    <row r="23" customFormat="false" ht="15" hidden="false" customHeight="false" outlineLevel="0" collapsed="false">
      <c r="B23" s="3" t="s">
        <v>18</v>
      </c>
    </row>
    <row r="24" customFormat="false" ht="15" hidden="false" customHeight="false" outlineLevel="0" collapsed="false">
      <c r="B24" s="4" t="s">
        <v>19</v>
      </c>
    </row>
    <row r="25" customFormat="false" ht="15" hidden="false" customHeight="false" outlineLevel="0" collapsed="false">
      <c r="B25" s="4" t="s">
        <v>20</v>
      </c>
    </row>
    <row r="26" customFormat="false" ht="15" hidden="false" customHeight="false" outlineLevel="0" collapsed="false">
      <c r="B26" s="4" t="s">
        <v>21</v>
      </c>
    </row>
    <row r="27" customFormat="false" ht="15" hidden="false" customHeight="false" outlineLevel="0" collapsed="false">
      <c r="B27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38"/>
    <col collapsed="false" customWidth="true" hidden="false" outlineLevel="0" max="4" min="4" style="0" width="12"/>
    <col collapsed="false" customWidth="true" hidden="false" outlineLevel="0" max="5" min="5" style="0" width="7"/>
    <col collapsed="false" customWidth="true" hidden="false" outlineLevel="0" max="7" min="6" style="0" width="13"/>
    <col collapsed="false" customWidth="true" hidden="false" outlineLevel="0" max="8" min="8" style="0" width="9"/>
    <col collapsed="false" customWidth="true" hidden="false" outlineLevel="0" max="9" min="9" style="0" width="12"/>
    <col collapsed="false" customWidth="true" hidden="false" outlineLevel="0" max="10" min="10" style="0" width="11"/>
    <col collapsed="false" customWidth="true" hidden="false" outlineLevel="0" max="11" min="11" style="0" width="10"/>
    <col collapsed="false" customWidth="true" hidden="false" outlineLevel="0" max="12" min="12" style="0" width="17"/>
    <col collapsed="false" customWidth="true" hidden="false" outlineLevel="0" max="13" min="13" style="0" width="60"/>
  </cols>
  <sheetData>
    <row r="1" customFormat="false" ht="52.2" hidden="false" customHeight="false" outlineLevel="0" collapsed="false">
      <c r="A1" s="9" t="s">
        <v>23</v>
      </c>
      <c r="B1" s="9" t="s">
        <v>24</v>
      </c>
      <c r="C1" s="9" t="s">
        <v>25</v>
      </c>
      <c r="D1" s="9" t="s">
        <v>26</v>
      </c>
      <c r="E1" s="9" t="s">
        <v>27</v>
      </c>
      <c r="F1" s="9" t="s">
        <v>28</v>
      </c>
      <c r="G1" s="9" t="s">
        <v>29</v>
      </c>
      <c r="H1" s="9" t="s">
        <v>30</v>
      </c>
      <c r="I1" s="9" t="s">
        <v>31</v>
      </c>
      <c r="J1" s="9" t="s">
        <v>32</v>
      </c>
      <c r="K1" s="9" t="s">
        <v>33</v>
      </c>
      <c r="L1" s="9" t="s">
        <v>34</v>
      </c>
      <c r="M1" s="9" t="s">
        <v>35</v>
      </c>
    </row>
    <row r="2" customFormat="false" ht="15" hidden="false" customHeight="false" outlineLevel="0" collapsed="false">
      <c r="A2" s="10" t="n">
        <v>1</v>
      </c>
      <c r="B2" s="10" t="s">
        <v>36</v>
      </c>
      <c r="C2" s="10" t="s">
        <v>37</v>
      </c>
      <c r="D2" s="11" t="n">
        <v>46089</v>
      </c>
      <c r="E2" s="12" t="s">
        <v>38</v>
      </c>
      <c r="F2" s="13" t="n">
        <v>3812.6</v>
      </c>
      <c r="G2" s="13" t="n">
        <v>3812.6</v>
      </c>
      <c r="H2" s="14" t="str">
        <f aca="false">IF(AND(E2&lt;&gt;"SEK",F2&gt;0),G2/F2,"")</f>
        <v/>
      </c>
      <c r="I2" s="12"/>
      <c r="J2" s="15" t="str">
        <f aca="false">IF(D2="","ODATERAD",IF(D2&lt;=DATE(2026,4,14),"FÖRE/INOM","EFTER"))</f>
        <v>FÖRE/INOM</v>
      </c>
      <c r="K2" s="16" t="s">
        <v>39</v>
      </c>
      <c r="L2" s="12"/>
      <c r="M2" s="10"/>
    </row>
    <row r="3" customFormat="false" ht="15" hidden="false" customHeight="false" outlineLevel="0" collapsed="false">
      <c r="A3" s="10" t="n">
        <v>2</v>
      </c>
      <c r="B3" s="10" t="s">
        <v>36</v>
      </c>
      <c r="C3" s="10" t="s">
        <v>40</v>
      </c>
      <c r="D3" s="11" t="n">
        <v>46108</v>
      </c>
      <c r="E3" s="12" t="s">
        <v>38</v>
      </c>
      <c r="F3" s="13" t="n">
        <v>48947.61</v>
      </c>
      <c r="G3" s="13" t="n">
        <v>48947.61</v>
      </c>
      <c r="H3" s="14" t="str">
        <f aca="false">IF(AND(E3&lt;&gt;"SEK",F3&gt;0),G3/F3,"")</f>
        <v/>
      </c>
      <c r="I3" s="12"/>
      <c r="J3" s="15" t="str">
        <f aca="false">IF(D3="","ODATERAD",IF(D3&lt;=DATE(2026,4,14),"FÖRE/INOM","EFTER"))</f>
        <v>FÖRE/INOM</v>
      </c>
      <c r="K3" s="16" t="s">
        <v>39</v>
      </c>
      <c r="L3" s="12"/>
      <c r="M3" s="10"/>
    </row>
    <row r="4" customFormat="false" ht="15" hidden="false" customHeight="false" outlineLevel="0" collapsed="false">
      <c r="A4" s="10" t="n">
        <v>3</v>
      </c>
      <c r="B4" s="10" t="s">
        <v>36</v>
      </c>
      <c r="C4" s="10" t="s">
        <v>41</v>
      </c>
      <c r="D4" s="11" t="n">
        <v>46134</v>
      </c>
      <c r="E4" s="12" t="s">
        <v>38</v>
      </c>
      <c r="F4" s="13" t="n">
        <v>8558.73</v>
      </c>
      <c r="G4" s="13" t="n">
        <v>8558.73</v>
      </c>
      <c r="H4" s="14" t="str">
        <f aca="false">IF(AND(E4&lt;&gt;"SEK",F4&gt;0),G4/F4,"")</f>
        <v/>
      </c>
      <c r="I4" s="12"/>
      <c r="J4" s="15" t="str">
        <f aca="false">IF(D4="","ODATERAD",IF(D4&lt;=DATE(2026,4,14),"FÖRE/INOM","EFTER"))</f>
        <v>EFTER</v>
      </c>
      <c r="K4" s="16" t="s">
        <v>39</v>
      </c>
      <c r="L4" s="12"/>
      <c r="M4" s="10"/>
    </row>
    <row r="5" customFormat="false" ht="15" hidden="false" customHeight="false" outlineLevel="0" collapsed="false">
      <c r="A5" s="10" t="n">
        <v>4</v>
      </c>
      <c r="B5" s="10" t="s">
        <v>36</v>
      </c>
      <c r="C5" s="10" t="s">
        <v>42</v>
      </c>
      <c r="D5" s="11" t="n">
        <v>46164</v>
      </c>
      <c r="E5" s="12" t="s">
        <v>38</v>
      </c>
      <c r="F5" s="13" t="n">
        <v>18374.59</v>
      </c>
      <c r="G5" s="13" t="n">
        <v>18374.59</v>
      </c>
      <c r="H5" s="14" t="str">
        <f aca="false">IF(AND(E5&lt;&gt;"SEK",F5&gt;0),G5/F5,"")</f>
        <v/>
      </c>
      <c r="I5" s="12"/>
      <c r="J5" s="15" t="str">
        <f aca="false">IF(D5="","ODATERAD",IF(D5&lt;=DATE(2026,4,14),"FÖRE/INOM","EFTER"))</f>
        <v>EFTER</v>
      </c>
      <c r="K5" s="16" t="s">
        <v>39</v>
      </c>
      <c r="L5" s="12"/>
      <c r="M5" s="10"/>
    </row>
    <row r="6" customFormat="false" ht="15" hidden="false" customHeight="false" outlineLevel="0" collapsed="false">
      <c r="A6" s="10" t="n">
        <v>5</v>
      </c>
      <c r="B6" s="10" t="s">
        <v>36</v>
      </c>
      <c r="C6" s="10" t="s">
        <v>43</v>
      </c>
      <c r="D6" s="11" t="n">
        <v>46164</v>
      </c>
      <c r="E6" s="12" t="s">
        <v>38</v>
      </c>
      <c r="F6" s="13" t="n">
        <v>16315.88</v>
      </c>
      <c r="G6" s="13" t="n">
        <v>16315.88</v>
      </c>
      <c r="H6" s="14" t="str">
        <f aca="false">IF(AND(E6&lt;&gt;"SEK",F6&gt;0),G6/F6,"")</f>
        <v/>
      </c>
      <c r="I6" s="12"/>
      <c r="J6" s="15" t="str">
        <f aca="false">IF(D6="","ODATERAD",IF(D6&lt;=DATE(2026,4,14),"FÖRE/INOM","EFTER"))</f>
        <v>EFTER</v>
      </c>
      <c r="K6" s="16" t="s">
        <v>39</v>
      </c>
      <c r="L6" s="12"/>
      <c r="M6" s="10"/>
    </row>
    <row r="7" customFormat="false" ht="15" hidden="false" customHeight="false" outlineLevel="0" collapsed="false">
      <c r="A7" s="10" t="n">
        <v>6</v>
      </c>
      <c r="B7" s="10" t="s">
        <v>44</v>
      </c>
      <c r="C7" s="10" t="s">
        <v>45</v>
      </c>
      <c r="D7" s="11" t="n">
        <v>46083</v>
      </c>
      <c r="E7" s="12" t="s">
        <v>46</v>
      </c>
      <c r="F7" s="13" t="n">
        <v>90</v>
      </c>
      <c r="G7" s="13" t="n">
        <v>989.1</v>
      </c>
      <c r="H7" s="14" t="n">
        <f aca="false">IF(AND(E7&lt;&gt;"SEK",F7&gt;0),G7/F7,"")</f>
        <v>10.99</v>
      </c>
      <c r="I7" s="12"/>
      <c r="J7" s="15" t="str">
        <f aca="false">IF(D7="","ODATERAD",IF(D7&lt;=DATE(2026,4,14),"FÖRE/INOM","EFTER"))</f>
        <v>FÖRE/INOM</v>
      </c>
      <c r="K7" s="16" t="s">
        <v>39</v>
      </c>
      <c r="L7" s="12"/>
      <c r="M7" s="10"/>
    </row>
    <row r="8" customFormat="false" ht="15" hidden="false" customHeight="false" outlineLevel="0" collapsed="false">
      <c r="A8" s="10" t="n">
        <v>7</v>
      </c>
      <c r="B8" s="10" t="s">
        <v>44</v>
      </c>
      <c r="C8" s="10" t="s">
        <v>47</v>
      </c>
      <c r="D8" s="11" t="n">
        <v>46099</v>
      </c>
      <c r="E8" s="12" t="s">
        <v>46</v>
      </c>
      <c r="F8" s="13" t="n">
        <v>5</v>
      </c>
      <c r="G8" s="13" t="n">
        <v>54.95</v>
      </c>
      <c r="H8" s="14" t="n">
        <f aca="false">IF(AND(E8&lt;&gt;"SEK",F8&gt;0),G8/F8,"")</f>
        <v>10.99</v>
      </c>
      <c r="I8" s="12"/>
      <c r="J8" s="15" t="str">
        <f aca="false">IF(D8="","ODATERAD",IF(D8&lt;=DATE(2026,4,14),"FÖRE/INOM","EFTER"))</f>
        <v>FÖRE/INOM</v>
      </c>
      <c r="K8" s="16" t="s">
        <v>39</v>
      </c>
      <c r="L8" s="12"/>
      <c r="M8" s="10"/>
    </row>
    <row r="9" customFormat="false" ht="15" hidden="false" customHeight="false" outlineLevel="0" collapsed="false">
      <c r="A9" s="10" t="n">
        <v>8</v>
      </c>
      <c r="B9" s="10" t="s">
        <v>44</v>
      </c>
      <c r="C9" s="10" t="s">
        <v>48</v>
      </c>
      <c r="D9" s="11" t="n">
        <v>46099</v>
      </c>
      <c r="E9" s="12" t="s">
        <v>46</v>
      </c>
      <c r="F9" s="13" t="n">
        <v>137.68</v>
      </c>
      <c r="G9" s="13" t="n">
        <v>1513.1</v>
      </c>
      <c r="H9" s="14" t="n">
        <f aca="false">IF(AND(E9&lt;&gt;"SEK",F9&gt;0),G9/F9,"")</f>
        <v>10.989976757699</v>
      </c>
      <c r="I9" s="12"/>
      <c r="J9" s="15" t="str">
        <f aca="false">IF(D9="","ODATERAD",IF(D9&lt;=DATE(2026,4,14),"FÖRE/INOM","EFTER"))</f>
        <v>FÖRE/INOM</v>
      </c>
      <c r="K9" s="16" t="s">
        <v>39</v>
      </c>
      <c r="L9" s="12"/>
      <c r="M9" s="10"/>
    </row>
    <row r="10" customFormat="false" ht="15" hidden="false" customHeight="false" outlineLevel="0" collapsed="false">
      <c r="A10" s="10" t="n">
        <v>9</v>
      </c>
      <c r="B10" s="10" t="s">
        <v>44</v>
      </c>
      <c r="C10" s="10" t="s">
        <v>49</v>
      </c>
      <c r="D10" s="11" t="n">
        <v>46103</v>
      </c>
      <c r="E10" s="12" t="s">
        <v>46</v>
      </c>
      <c r="F10" s="13" t="n">
        <v>50</v>
      </c>
      <c r="G10" s="13" t="n">
        <v>549.5</v>
      </c>
      <c r="H10" s="14" t="n">
        <f aca="false">IF(AND(E10&lt;&gt;"SEK",F10&gt;0),G10/F10,"")</f>
        <v>10.99</v>
      </c>
      <c r="I10" s="12"/>
      <c r="J10" s="15" t="str">
        <f aca="false">IF(D10="","ODATERAD",IF(D10&lt;=DATE(2026,4,14),"FÖRE/INOM","EFTER"))</f>
        <v>FÖRE/INOM</v>
      </c>
      <c r="K10" s="16" t="s">
        <v>39</v>
      </c>
      <c r="L10" s="12"/>
      <c r="M10" s="10" t="s">
        <v>50</v>
      </c>
    </row>
    <row r="11" customFormat="false" ht="15" hidden="false" customHeight="false" outlineLevel="0" collapsed="false">
      <c r="A11" s="10" t="n">
        <v>10</v>
      </c>
      <c r="B11" s="10" t="s">
        <v>44</v>
      </c>
      <c r="C11" s="10" t="s">
        <v>51</v>
      </c>
      <c r="D11" s="11" t="n">
        <v>46103</v>
      </c>
      <c r="E11" s="12" t="s">
        <v>46</v>
      </c>
      <c r="F11" s="13" t="n">
        <v>50</v>
      </c>
      <c r="G11" s="13" t="n">
        <v>549.5</v>
      </c>
      <c r="H11" s="14" t="n">
        <f aca="false">IF(AND(E11&lt;&gt;"SEK",F11&gt;0),G11/F11,"")</f>
        <v>10.99</v>
      </c>
      <c r="I11" s="12"/>
      <c r="J11" s="15" t="str">
        <f aca="false">IF(D11="","ODATERAD",IF(D11&lt;=DATE(2026,4,14),"FÖRE/INOM","EFTER"))</f>
        <v>FÖRE/INOM</v>
      </c>
      <c r="K11" s="17" t="s">
        <v>52</v>
      </c>
      <c r="L11" s="12" t="s">
        <v>53</v>
      </c>
      <c r="M11" s="10" t="s">
        <v>54</v>
      </c>
    </row>
    <row r="12" customFormat="false" ht="15" hidden="false" customHeight="false" outlineLevel="0" collapsed="false">
      <c r="A12" s="10" t="n">
        <v>11</v>
      </c>
      <c r="B12" s="10" t="s">
        <v>44</v>
      </c>
      <c r="C12" s="10" t="s">
        <v>55</v>
      </c>
      <c r="D12" s="11" t="n">
        <v>46127</v>
      </c>
      <c r="E12" s="12" t="s">
        <v>46</v>
      </c>
      <c r="F12" s="13" t="n">
        <v>22.5</v>
      </c>
      <c r="G12" s="13" t="n">
        <v>247.28</v>
      </c>
      <c r="H12" s="14" t="n">
        <f aca="false">IF(AND(E12&lt;&gt;"SEK",F12&gt;0),G12/F12,"")</f>
        <v>10.9902222222222</v>
      </c>
      <c r="I12" s="12"/>
      <c r="J12" s="15" t="str">
        <f aca="false">IF(D12="","ODATERAD",IF(D12&lt;=DATE(2026,4,14),"FÖRE/INOM","EFTER"))</f>
        <v>EFTER</v>
      </c>
      <c r="K12" s="16" t="s">
        <v>39</v>
      </c>
      <c r="L12" s="12"/>
      <c r="M12" s="10"/>
    </row>
    <row r="13" customFormat="false" ht="15" hidden="false" customHeight="false" outlineLevel="0" collapsed="false">
      <c r="A13" s="10" t="n">
        <v>12</v>
      </c>
      <c r="B13" s="10" t="s">
        <v>44</v>
      </c>
      <c r="C13" s="10" t="s">
        <v>56</v>
      </c>
      <c r="D13" s="11" t="n">
        <v>46130</v>
      </c>
      <c r="E13" s="12" t="s">
        <v>46</v>
      </c>
      <c r="F13" s="13" t="n">
        <v>180</v>
      </c>
      <c r="G13" s="13" t="n">
        <v>1978.2</v>
      </c>
      <c r="H13" s="14" t="n">
        <f aca="false">IF(AND(E13&lt;&gt;"SEK",F13&gt;0),G13/F13,"")</f>
        <v>10.99</v>
      </c>
      <c r="I13" s="12"/>
      <c r="J13" s="15" t="str">
        <f aca="false">IF(D13="","ODATERAD",IF(D13&lt;=DATE(2026,4,14),"FÖRE/INOM","EFTER"))</f>
        <v>EFTER</v>
      </c>
      <c r="K13" s="16" t="s">
        <v>39</v>
      </c>
      <c r="L13" s="12"/>
      <c r="M13" s="10"/>
    </row>
    <row r="14" customFormat="false" ht="15" hidden="false" customHeight="false" outlineLevel="0" collapsed="false">
      <c r="A14" s="10" t="n">
        <v>13</v>
      </c>
      <c r="B14" s="10" t="s">
        <v>44</v>
      </c>
      <c r="C14" s="10" t="s">
        <v>57</v>
      </c>
      <c r="D14" s="11" t="n">
        <v>46145</v>
      </c>
      <c r="E14" s="12" t="s">
        <v>58</v>
      </c>
      <c r="F14" s="13" t="n">
        <v>1250</v>
      </c>
      <c r="G14" s="13" t="n">
        <v>12900</v>
      </c>
      <c r="H14" s="14" t="n">
        <f aca="false">IF(AND(E14&lt;&gt;"SEK",F14&gt;0),G14/F14,"")</f>
        <v>10.32</v>
      </c>
      <c r="I14" s="12"/>
      <c r="J14" s="15" t="str">
        <f aca="false">IF(D14="","ODATERAD",IF(D14&lt;=DATE(2026,4,14),"FÖRE/INOM","EFTER"))</f>
        <v>EFTER</v>
      </c>
      <c r="K14" s="16" t="s">
        <v>39</v>
      </c>
      <c r="L14" s="12"/>
      <c r="M14" s="10" t="s">
        <v>59</v>
      </c>
    </row>
    <row r="15" customFormat="false" ht="15" hidden="false" customHeight="false" outlineLevel="0" collapsed="false">
      <c r="A15" s="10" t="n">
        <v>14</v>
      </c>
      <c r="B15" s="10" t="s">
        <v>44</v>
      </c>
      <c r="C15" s="10" t="s">
        <v>60</v>
      </c>
      <c r="D15" s="11" t="n">
        <v>46145</v>
      </c>
      <c r="E15" s="12" t="s">
        <v>58</v>
      </c>
      <c r="F15" s="13" t="n">
        <v>1250</v>
      </c>
      <c r="G15" s="13" t="n">
        <v>12900</v>
      </c>
      <c r="H15" s="14" t="n">
        <f aca="false">IF(AND(E15&lt;&gt;"SEK",F15&gt;0),G15/F15,"")</f>
        <v>10.32</v>
      </c>
      <c r="I15" s="12"/>
      <c r="J15" s="15" t="str">
        <f aca="false">IF(D15="","ODATERAD",IF(D15&lt;=DATE(2026,4,14),"FÖRE/INOM","EFTER"))</f>
        <v>EFTER</v>
      </c>
      <c r="K15" s="17" t="s">
        <v>52</v>
      </c>
      <c r="L15" s="12" t="s">
        <v>53</v>
      </c>
      <c r="M15" s="10" t="s">
        <v>61</v>
      </c>
    </row>
    <row r="16" customFormat="false" ht="15" hidden="false" customHeight="false" outlineLevel="0" collapsed="false">
      <c r="A16" s="10" t="n">
        <v>15</v>
      </c>
      <c r="B16" s="10" t="s">
        <v>44</v>
      </c>
      <c r="C16" s="10" t="s">
        <v>62</v>
      </c>
      <c r="D16" s="11" t="n">
        <v>46163</v>
      </c>
      <c r="E16" s="12" t="s">
        <v>58</v>
      </c>
      <c r="F16" s="13" t="n">
        <v>100.19</v>
      </c>
      <c r="G16" s="13" t="n">
        <v>1033.96</v>
      </c>
      <c r="H16" s="14" t="n">
        <f aca="false">IF(AND(E16&lt;&gt;"SEK",F16&gt;0),G16/F16,"")</f>
        <v>10.3199920151712</v>
      </c>
      <c r="I16" s="12"/>
      <c r="J16" s="15" t="str">
        <f aca="false">IF(D16="","ODATERAD",IF(D16&lt;=DATE(2026,4,14),"FÖRE/INOM","EFTER"))</f>
        <v>EFTER</v>
      </c>
      <c r="K16" s="16" t="s">
        <v>39</v>
      </c>
      <c r="L16" s="12"/>
      <c r="M16" s="10"/>
    </row>
    <row r="17" customFormat="false" ht="15" hidden="false" customHeight="false" outlineLevel="0" collapsed="false">
      <c r="A17" s="10" t="n">
        <v>16</v>
      </c>
      <c r="B17" s="10" t="s">
        <v>44</v>
      </c>
      <c r="C17" s="10" t="s">
        <v>63</v>
      </c>
      <c r="D17" s="11" t="n">
        <v>46163</v>
      </c>
      <c r="E17" s="12" t="s">
        <v>58</v>
      </c>
      <c r="F17" s="13" t="n">
        <v>151.35</v>
      </c>
      <c r="G17" s="13" t="n">
        <v>1561.93</v>
      </c>
      <c r="H17" s="14" t="n">
        <f aca="false">IF(AND(E17&lt;&gt;"SEK",F17&gt;0),G17/F17,"")</f>
        <v>10.3199867855963</v>
      </c>
      <c r="I17" s="12"/>
      <c r="J17" s="15" t="str">
        <f aca="false">IF(D17="","ODATERAD",IF(D17&lt;=DATE(2026,4,14),"FÖRE/INOM","EFTER"))</f>
        <v>EFTER</v>
      </c>
      <c r="K17" s="16" t="s">
        <v>39</v>
      </c>
      <c r="L17" s="12"/>
      <c r="M17" s="10"/>
    </row>
    <row r="18" customFormat="false" ht="15" hidden="false" customHeight="false" outlineLevel="0" collapsed="false">
      <c r="A18" s="10" t="n">
        <v>17</v>
      </c>
      <c r="B18" s="10" t="s">
        <v>44</v>
      </c>
      <c r="C18" s="10" t="s">
        <v>64</v>
      </c>
      <c r="D18" s="11" t="n">
        <v>46163</v>
      </c>
      <c r="E18" s="12" t="s">
        <v>58</v>
      </c>
      <c r="F18" s="13" t="n">
        <v>103.02</v>
      </c>
      <c r="G18" s="13" t="n">
        <v>1063.17</v>
      </c>
      <c r="H18" s="14" t="n">
        <f aca="false">IF(AND(E18&lt;&gt;"SEK",F18&gt;0),G18/F18,"")</f>
        <v>10.3200349446709</v>
      </c>
      <c r="I18" s="12"/>
      <c r="J18" s="15" t="str">
        <f aca="false">IF(D18="","ODATERAD",IF(D18&lt;=DATE(2026,4,14),"FÖRE/INOM","EFTER"))</f>
        <v>EFTER</v>
      </c>
      <c r="K18" s="16" t="s">
        <v>39</v>
      </c>
      <c r="L18" s="12"/>
      <c r="M18" s="10"/>
    </row>
    <row r="19" customFormat="false" ht="15" hidden="false" customHeight="false" outlineLevel="0" collapsed="false">
      <c r="A19" s="10" t="n">
        <v>18</v>
      </c>
      <c r="B19" s="10" t="s">
        <v>44</v>
      </c>
      <c r="C19" s="10" t="s">
        <v>65</v>
      </c>
      <c r="D19" s="11" t="n">
        <v>46163</v>
      </c>
      <c r="E19" s="12" t="s">
        <v>58</v>
      </c>
      <c r="F19" s="13" t="n">
        <v>125</v>
      </c>
      <c r="G19" s="13" t="n">
        <v>1290</v>
      </c>
      <c r="H19" s="14" t="n">
        <f aca="false">IF(AND(E19&lt;&gt;"SEK",F19&gt;0),G19/F19,"")</f>
        <v>10.32</v>
      </c>
      <c r="I19" s="12"/>
      <c r="J19" s="15" t="str">
        <f aca="false">IF(D19="","ODATERAD",IF(D19&lt;=DATE(2026,4,14),"FÖRE/INOM","EFTER"))</f>
        <v>EFTER</v>
      </c>
      <c r="K19" s="16" t="s">
        <v>39</v>
      </c>
      <c r="L19" s="12"/>
      <c r="M19" s="10"/>
    </row>
    <row r="20" customFormat="false" ht="15" hidden="false" customHeight="false" outlineLevel="0" collapsed="false">
      <c r="A20" s="10" t="n">
        <v>19</v>
      </c>
      <c r="B20" s="10" t="s">
        <v>44</v>
      </c>
      <c r="C20" s="10" t="s">
        <v>66</v>
      </c>
      <c r="D20" s="11" t="n">
        <v>46163</v>
      </c>
      <c r="E20" s="12" t="s">
        <v>58</v>
      </c>
      <c r="F20" s="13" t="n">
        <v>152.13</v>
      </c>
      <c r="G20" s="13" t="n">
        <v>1570.38</v>
      </c>
      <c r="H20" s="14" t="n">
        <f aca="false">IF(AND(E20&lt;&gt;"SEK",F20&gt;0),G20/F20,"")</f>
        <v>10.3226188128574</v>
      </c>
      <c r="I20" s="12"/>
      <c r="J20" s="15" t="str">
        <f aca="false">IF(D20="","ODATERAD",IF(D20&lt;=DATE(2026,4,14),"FÖRE/INOM","EFTER"))</f>
        <v>EFTER</v>
      </c>
      <c r="K20" s="16" t="s">
        <v>39</v>
      </c>
      <c r="L20" s="12"/>
      <c r="M20" s="10"/>
    </row>
    <row r="21" customFormat="false" ht="15" hidden="false" customHeight="false" outlineLevel="0" collapsed="false">
      <c r="A21" s="10" t="n">
        <v>20</v>
      </c>
      <c r="B21" s="10" t="s">
        <v>44</v>
      </c>
      <c r="C21" s="10" t="s">
        <v>67</v>
      </c>
      <c r="D21" s="11" t="n">
        <v>46163</v>
      </c>
      <c r="E21" s="12" t="s">
        <v>58</v>
      </c>
      <c r="F21" s="13" t="n">
        <v>37.54</v>
      </c>
      <c r="G21" s="13" t="n">
        <v>387.41</v>
      </c>
      <c r="H21" s="14" t="n">
        <f aca="false">IF(AND(E21&lt;&gt;"SEK",F21&gt;0),G21/F21,"")</f>
        <v>10.3199254128929</v>
      </c>
      <c r="I21" s="12"/>
      <c r="J21" s="15" t="str">
        <f aca="false">IF(D21="","ODATERAD",IF(D21&lt;=DATE(2026,4,14),"FÖRE/INOM","EFTER"))</f>
        <v>EFTER</v>
      </c>
      <c r="K21" s="16" t="s">
        <v>39</v>
      </c>
      <c r="L21" s="12"/>
      <c r="M21" s="10"/>
    </row>
    <row r="22" customFormat="false" ht="15" hidden="false" customHeight="false" outlineLevel="0" collapsed="false">
      <c r="A22" s="10" t="n">
        <v>21</v>
      </c>
      <c r="B22" s="10" t="s">
        <v>44</v>
      </c>
      <c r="C22" s="10" t="s">
        <v>68</v>
      </c>
      <c r="D22" s="11" t="n">
        <v>46163</v>
      </c>
      <c r="E22" s="12" t="s">
        <v>58</v>
      </c>
      <c r="F22" s="13" t="n">
        <v>312.5</v>
      </c>
      <c r="G22" s="13" t="n">
        <v>3225</v>
      </c>
      <c r="H22" s="14" t="n">
        <f aca="false">IF(AND(E22&lt;&gt;"SEK",F22&gt;0),G22/F22,"")</f>
        <v>10.32</v>
      </c>
      <c r="I22" s="12"/>
      <c r="J22" s="15" t="str">
        <f aca="false">IF(D22="","ODATERAD",IF(D22&lt;=DATE(2026,4,14),"FÖRE/INOM","EFTER"))</f>
        <v>EFTER</v>
      </c>
      <c r="K22" s="16" t="s">
        <v>39</v>
      </c>
      <c r="L22" s="12"/>
      <c r="M22" s="10"/>
    </row>
    <row r="23" customFormat="false" ht="15" hidden="false" customHeight="false" outlineLevel="0" collapsed="false">
      <c r="A23" s="10" t="n">
        <v>22</v>
      </c>
      <c r="B23" s="10" t="s">
        <v>44</v>
      </c>
      <c r="C23" s="10" t="s">
        <v>69</v>
      </c>
      <c r="D23" s="11" t="n">
        <v>46163</v>
      </c>
      <c r="E23" s="12" t="s">
        <v>58</v>
      </c>
      <c r="F23" s="13" t="n">
        <v>103.61</v>
      </c>
      <c r="G23" s="13" t="n">
        <v>1069.25</v>
      </c>
      <c r="H23" s="14" t="n">
        <f aca="false">IF(AND(E23&lt;&gt;"SEK",F23&gt;0),G23/F23,"")</f>
        <v>10.3199498117942</v>
      </c>
      <c r="I23" s="12"/>
      <c r="J23" s="15" t="str">
        <f aca="false">IF(D23="","ODATERAD",IF(D23&lt;=DATE(2026,4,14),"FÖRE/INOM","EFTER"))</f>
        <v>EFTER</v>
      </c>
      <c r="K23" s="16" t="s">
        <v>39</v>
      </c>
      <c r="L23" s="12"/>
      <c r="M23" s="10"/>
    </row>
    <row r="24" customFormat="false" ht="15" hidden="false" customHeight="false" outlineLevel="0" collapsed="false">
      <c r="A24" s="10" t="n">
        <v>23</v>
      </c>
      <c r="B24" s="10" t="s">
        <v>44</v>
      </c>
      <c r="C24" s="10" t="s">
        <v>70</v>
      </c>
      <c r="D24" s="11" t="n">
        <v>46163</v>
      </c>
      <c r="E24" s="12" t="s">
        <v>58</v>
      </c>
      <c r="F24" s="13" t="n">
        <v>152.31</v>
      </c>
      <c r="G24" s="13" t="n">
        <v>1572.24</v>
      </c>
      <c r="H24" s="14" t="n">
        <f aca="false">IF(AND(E24&lt;&gt;"SEK",F24&gt;0),G24/F24,"")</f>
        <v>10.3226314752807</v>
      </c>
      <c r="I24" s="12"/>
      <c r="J24" s="15" t="str">
        <f aca="false">IF(D24="","ODATERAD",IF(D24&lt;=DATE(2026,4,14),"FÖRE/INOM","EFTER"))</f>
        <v>EFTER</v>
      </c>
      <c r="K24" s="16" t="s">
        <v>39</v>
      </c>
      <c r="L24" s="12"/>
      <c r="M24" s="10"/>
    </row>
    <row r="25" customFormat="false" ht="15" hidden="false" customHeight="false" outlineLevel="0" collapsed="false">
      <c r="A25" s="10" t="n">
        <v>24</v>
      </c>
      <c r="B25" s="10" t="s">
        <v>44</v>
      </c>
      <c r="C25" s="10" t="s">
        <v>71</v>
      </c>
      <c r="D25" s="11" t="n">
        <v>46163</v>
      </c>
      <c r="E25" s="12" t="s">
        <v>58</v>
      </c>
      <c r="F25" s="13" t="n">
        <v>104.12</v>
      </c>
      <c r="G25" s="13" t="n">
        <v>1074.52</v>
      </c>
      <c r="H25" s="14" t="n">
        <f aca="false">IF(AND(E25&lt;&gt;"SEK",F25&gt;0),G25/F25,"")</f>
        <v>10.3200153668844</v>
      </c>
      <c r="I25" s="12"/>
      <c r="J25" s="15" t="str">
        <f aca="false">IF(D25="","ODATERAD",IF(D25&lt;=DATE(2026,4,14),"FÖRE/INOM","EFTER"))</f>
        <v>EFTER</v>
      </c>
      <c r="K25" s="16" t="s">
        <v>39</v>
      </c>
      <c r="L25" s="12"/>
      <c r="M25" s="10"/>
    </row>
    <row r="26" customFormat="false" ht="15" hidden="false" customHeight="false" outlineLevel="0" collapsed="false">
      <c r="A26" s="10" t="n">
        <v>25</v>
      </c>
      <c r="B26" s="10" t="s">
        <v>44</v>
      </c>
      <c r="C26" s="10" t="s">
        <v>72</v>
      </c>
      <c r="D26" s="11" t="n">
        <v>46163</v>
      </c>
      <c r="E26" s="12" t="s">
        <v>58</v>
      </c>
      <c r="F26" s="13" t="n">
        <v>200.07</v>
      </c>
      <c r="G26" s="13" t="n">
        <v>2064.72</v>
      </c>
      <c r="H26" s="14" t="n">
        <f aca="false">IF(AND(E26&lt;&gt;"SEK",F26&gt;0),G26/F26,"")</f>
        <v>10.3199880041985</v>
      </c>
      <c r="I26" s="12"/>
      <c r="J26" s="15" t="str">
        <f aca="false">IF(D26="","ODATERAD",IF(D26&lt;=DATE(2026,4,14),"FÖRE/INOM","EFTER"))</f>
        <v>EFTER</v>
      </c>
      <c r="K26" s="16" t="s">
        <v>39</v>
      </c>
      <c r="L26" s="12"/>
      <c r="M26" s="10"/>
    </row>
    <row r="27" customFormat="false" ht="15" hidden="false" customHeight="false" outlineLevel="0" collapsed="false">
      <c r="A27" s="10" t="n">
        <v>26</v>
      </c>
      <c r="B27" s="10" t="s">
        <v>44</v>
      </c>
      <c r="C27" s="10" t="s">
        <v>73</v>
      </c>
      <c r="D27" s="11" t="n">
        <v>46163</v>
      </c>
      <c r="E27" s="12" t="s">
        <v>58</v>
      </c>
      <c r="F27" s="13" t="n">
        <v>100.08</v>
      </c>
      <c r="G27" s="13" t="n">
        <v>1032.83</v>
      </c>
      <c r="H27" s="14" t="n">
        <f aca="false">IF(AND(E27&lt;&gt;"SEK",F27&gt;0),G27/F27,"")</f>
        <v>10.3200439648281</v>
      </c>
      <c r="I27" s="12"/>
      <c r="J27" s="15" t="str">
        <f aca="false">IF(D27="","ODATERAD",IF(D27&lt;=DATE(2026,4,14),"FÖRE/INOM","EFTER"))</f>
        <v>EFTER</v>
      </c>
      <c r="K27" s="16" t="s">
        <v>39</v>
      </c>
      <c r="L27" s="12"/>
      <c r="M27" s="10"/>
    </row>
    <row r="28" customFormat="false" ht="15" hidden="false" customHeight="false" outlineLevel="0" collapsed="false">
      <c r="A28" s="10" t="n">
        <v>27</v>
      </c>
      <c r="B28" s="10" t="s">
        <v>44</v>
      </c>
      <c r="C28" s="10" t="s">
        <v>74</v>
      </c>
      <c r="D28" s="11" t="n">
        <v>46164</v>
      </c>
      <c r="E28" s="12" t="s">
        <v>58</v>
      </c>
      <c r="F28" s="13" t="n">
        <v>875</v>
      </c>
      <c r="G28" s="13" t="n">
        <v>9030</v>
      </c>
      <c r="H28" s="14" t="n">
        <f aca="false">IF(AND(E28&lt;&gt;"SEK",F28&gt;0),G28/F28,"")</f>
        <v>10.32</v>
      </c>
      <c r="I28" s="12"/>
      <c r="J28" s="15" t="str">
        <f aca="false">IF(D28="","ODATERAD",IF(D28&lt;=DATE(2026,4,14),"FÖRE/INOM","EFTER"))</f>
        <v>EFTER</v>
      </c>
      <c r="K28" s="16" t="s">
        <v>39</v>
      </c>
      <c r="L28" s="12"/>
      <c r="M28" s="10"/>
    </row>
    <row r="29" customFormat="false" ht="15" hidden="false" customHeight="false" outlineLevel="0" collapsed="false">
      <c r="A29" s="10" t="n">
        <v>28</v>
      </c>
      <c r="B29" s="10" t="s">
        <v>44</v>
      </c>
      <c r="C29" s="10" t="s">
        <v>75</v>
      </c>
      <c r="D29" s="11" t="n">
        <v>46164</v>
      </c>
      <c r="E29" s="12" t="s">
        <v>58</v>
      </c>
      <c r="F29" s="13" t="n">
        <v>100.11</v>
      </c>
      <c r="G29" s="13" t="n">
        <v>1033.14</v>
      </c>
      <c r="H29" s="14" t="n">
        <f aca="false">IF(AND(E29&lt;&gt;"SEK",F29&gt;0),G29/F29,"")</f>
        <v>10.320047947258</v>
      </c>
      <c r="I29" s="12"/>
      <c r="J29" s="15" t="str">
        <f aca="false">IF(D29="","ODATERAD",IF(D29&lt;=DATE(2026,4,14),"FÖRE/INOM","EFTER"))</f>
        <v>EFTER</v>
      </c>
      <c r="K29" s="16" t="s">
        <v>39</v>
      </c>
      <c r="L29" s="12"/>
      <c r="M29" s="10"/>
    </row>
    <row r="30" customFormat="false" ht="15" hidden="false" customHeight="false" outlineLevel="0" collapsed="false">
      <c r="A30" s="10" t="n">
        <v>29</v>
      </c>
      <c r="B30" s="10" t="s">
        <v>44</v>
      </c>
      <c r="C30" s="10" t="s">
        <v>76</v>
      </c>
      <c r="D30" s="11" t="n">
        <v>46164</v>
      </c>
      <c r="E30" s="12" t="s">
        <v>58</v>
      </c>
      <c r="F30" s="13" t="n">
        <v>12.5</v>
      </c>
      <c r="G30" s="13" t="n">
        <v>129</v>
      </c>
      <c r="H30" s="14" t="n">
        <f aca="false">IF(AND(E30&lt;&gt;"SEK",F30&gt;0),G30/F30,"")</f>
        <v>10.32</v>
      </c>
      <c r="I30" s="12"/>
      <c r="J30" s="15" t="str">
        <f aca="false">IF(D30="","ODATERAD",IF(D30&lt;=DATE(2026,4,14),"FÖRE/INOM","EFTER"))</f>
        <v>EFTER</v>
      </c>
      <c r="K30" s="16" t="s">
        <v>39</v>
      </c>
      <c r="L30" s="12"/>
      <c r="M30" s="10"/>
    </row>
    <row r="31" customFormat="false" ht="15" hidden="false" customHeight="false" outlineLevel="0" collapsed="false">
      <c r="A31" s="10" t="n">
        <v>30</v>
      </c>
      <c r="B31" s="10" t="s">
        <v>77</v>
      </c>
      <c r="C31" s="10" t="s">
        <v>78</v>
      </c>
      <c r="D31" s="11" t="n">
        <v>46087</v>
      </c>
      <c r="E31" s="12" t="s">
        <v>38</v>
      </c>
      <c r="F31" s="13" t="n">
        <v>1909.85</v>
      </c>
      <c r="G31" s="13" t="n">
        <v>1909.85</v>
      </c>
      <c r="H31" s="14" t="str">
        <f aca="false">IF(AND(E31&lt;&gt;"SEK",F31&gt;0),G31/F31,"")</f>
        <v/>
      </c>
      <c r="I31" s="12"/>
      <c r="J31" s="15" t="str">
        <f aca="false">IF(D31="","ODATERAD",IF(D31&lt;=DATE(2026,4,14),"FÖRE/INOM","EFTER"))</f>
        <v>FÖRE/INOM</v>
      </c>
      <c r="K31" s="16" t="s">
        <v>39</v>
      </c>
      <c r="L31" s="12"/>
      <c r="M31" s="10"/>
    </row>
    <row r="32" customFormat="false" ht="15" hidden="false" customHeight="false" outlineLevel="0" collapsed="false">
      <c r="A32" s="10" t="n">
        <v>31</v>
      </c>
      <c r="B32" s="10" t="s">
        <v>77</v>
      </c>
      <c r="C32" s="10" t="s">
        <v>79</v>
      </c>
      <c r="D32" s="11" t="n">
        <v>46089</v>
      </c>
      <c r="E32" s="12" t="s">
        <v>38</v>
      </c>
      <c r="F32" s="13" t="n">
        <v>941.86</v>
      </c>
      <c r="G32" s="13" t="n">
        <v>941.86</v>
      </c>
      <c r="H32" s="14" t="str">
        <f aca="false">IF(AND(E32&lt;&gt;"SEK",F32&gt;0),G32/F32,"")</f>
        <v/>
      </c>
      <c r="I32" s="12"/>
      <c r="J32" s="15" t="str">
        <f aca="false">IF(D32="","ODATERAD",IF(D32&lt;=DATE(2026,4,14),"FÖRE/INOM","EFTER"))</f>
        <v>FÖRE/INOM</v>
      </c>
      <c r="K32" s="16" t="s">
        <v>39</v>
      </c>
      <c r="L32" s="12"/>
      <c r="M32" s="10"/>
    </row>
    <row r="33" customFormat="false" ht="15" hidden="false" customHeight="false" outlineLevel="0" collapsed="false">
      <c r="A33" s="10" t="n">
        <v>32</v>
      </c>
      <c r="B33" s="10" t="s">
        <v>77</v>
      </c>
      <c r="C33" s="10" t="s">
        <v>80</v>
      </c>
      <c r="D33" s="11" t="n">
        <v>46094</v>
      </c>
      <c r="E33" s="12" t="s">
        <v>38</v>
      </c>
      <c r="F33" s="13" t="n">
        <v>951.35</v>
      </c>
      <c r="G33" s="13" t="n">
        <v>951.35</v>
      </c>
      <c r="H33" s="14" t="str">
        <f aca="false">IF(AND(E33&lt;&gt;"SEK",F33&gt;0),G33/F33,"")</f>
        <v/>
      </c>
      <c r="I33" s="12"/>
      <c r="J33" s="15" t="str">
        <f aca="false">IF(D33="","ODATERAD",IF(D33&lt;=DATE(2026,4,14),"FÖRE/INOM","EFTER"))</f>
        <v>FÖRE/INOM</v>
      </c>
      <c r="K33" s="16" t="s">
        <v>39</v>
      </c>
      <c r="L33" s="12"/>
      <c r="M33" s="10"/>
    </row>
    <row r="34" customFormat="false" ht="15" hidden="false" customHeight="false" outlineLevel="0" collapsed="false">
      <c r="A34" s="10" t="n">
        <v>33</v>
      </c>
      <c r="B34" s="10" t="s">
        <v>77</v>
      </c>
      <c r="C34" s="10" t="s">
        <v>81</v>
      </c>
      <c r="D34" s="11" t="n">
        <v>46097</v>
      </c>
      <c r="E34" s="12" t="s">
        <v>38</v>
      </c>
      <c r="F34" s="13" t="n">
        <v>491.99</v>
      </c>
      <c r="G34" s="13" t="n">
        <v>491.99</v>
      </c>
      <c r="H34" s="14" t="str">
        <f aca="false">IF(AND(E34&lt;&gt;"SEK",F34&gt;0),G34/F34,"")</f>
        <v/>
      </c>
      <c r="I34" s="12"/>
      <c r="J34" s="15" t="str">
        <f aca="false">IF(D34="","ODATERAD",IF(D34&lt;=DATE(2026,4,14),"FÖRE/INOM","EFTER"))</f>
        <v>FÖRE/INOM</v>
      </c>
      <c r="K34" s="16" t="s">
        <v>39</v>
      </c>
      <c r="L34" s="12"/>
      <c r="M34" s="10"/>
    </row>
    <row r="35" customFormat="false" ht="15" hidden="false" customHeight="false" outlineLevel="0" collapsed="false">
      <c r="A35" s="10" t="n">
        <v>34</v>
      </c>
      <c r="B35" s="10" t="s">
        <v>82</v>
      </c>
      <c r="C35" s="10" t="s">
        <v>83</v>
      </c>
      <c r="D35" s="11" t="n">
        <v>46105</v>
      </c>
      <c r="E35" s="12" t="s">
        <v>58</v>
      </c>
      <c r="F35" s="13" t="n">
        <v>162</v>
      </c>
      <c r="G35" s="13" t="n">
        <v>1671.84</v>
      </c>
      <c r="H35" s="14" t="n">
        <f aca="false">IF(AND(E35&lt;&gt;"SEK",F35&gt;0),G35/F35,"")</f>
        <v>10.32</v>
      </c>
      <c r="I35" s="12"/>
      <c r="J35" s="15" t="str">
        <f aca="false">IF(D35="","ODATERAD",IF(D35&lt;=DATE(2026,4,14),"FÖRE/INOM","EFTER"))</f>
        <v>FÖRE/INOM</v>
      </c>
      <c r="K35" s="16" t="s">
        <v>39</v>
      </c>
      <c r="L35" s="12"/>
      <c r="M35" s="10" t="s">
        <v>84</v>
      </c>
    </row>
    <row r="36" customFormat="false" ht="15" hidden="false" customHeight="false" outlineLevel="0" collapsed="false">
      <c r="A36" s="10" t="n">
        <v>35</v>
      </c>
      <c r="B36" s="10" t="s">
        <v>82</v>
      </c>
      <c r="C36" s="10" t="s">
        <v>85</v>
      </c>
      <c r="D36" s="11" t="n">
        <v>46105</v>
      </c>
      <c r="E36" s="12" t="s">
        <v>58</v>
      </c>
      <c r="F36" s="13" t="n">
        <v>162</v>
      </c>
      <c r="G36" s="13" t="n">
        <v>1499.86</v>
      </c>
      <c r="H36" s="14" t="n">
        <f aca="false">IF(AND(E36&lt;&gt;"SEK",F36&gt;0),G36/F36,"")</f>
        <v>9.2583950617284</v>
      </c>
      <c r="I36" s="12"/>
      <c r="J36" s="15" t="str">
        <f aca="false">IF(D36="","ODATERAD",IF(D36&lt;=DATE(2026,4,14),"FÖRE/INOM","EFTER"))</f>
        <v>FÖRE/INOM</v>
      </c>
      <c r="K36" s="17" t="s">
        <v>52</v>
      </c>
      <c r="L36" s="12" t="s">
        <v>86</v>
      </c>
      <c r="M36" s="10" t="s">
        <v>87</v>
      </c>
    </row>
    <row r="37" customFormat="false" ht="15" hidden="false" customHeight="false" outlineLevel="0" collapsed="false">
      <c r="A37" s="10" t="n">
        <v>36</v>
      </c>
      <c r="B37" s="10" t="s">
        <v>88</v>
      </c>
      <c r="C37" s="10" t="s">
        <v>89</v>
      </c>
      <c r="D37" s="11" t="n">
        <v>46126</v>
      </c>
      <c r="E37" s="12" t="s">
        <v>90</v>
      </c>
      <c r="F37" s="13" t="n">
        <v>69470</v>
      </c>
      <c r="G37" s="13" t="n">
        <v>20634</v>
      </c>
      <c r="H37" s="14" t="n">
        <f aca="false">IF(AND(E37&lt;&gt;"SEK",F37&gt;0),G37/F37,"")</f>
        <v>0.297020296530877</v>
      </c>
      <c r="I37" s="12"/>
      <c r="J37" s="15" t="str">
        <f aca="false">IF(D37="","ODATERAD",IF(D37&lt;=DATE(2026,4,14),"FÖRE/INOM","EFTER"))</f>
        <v>FÖRE/INOM</v>
      </c>
      <c r="K37" s="16" t="s">
        <v>39</v>
      </c>
      <c r="L37" s="12"/>
      <c r="M37" s="10"/>
    </row>
    <row r="38" customFormat="false" ht="15" hidden="false" customHeight="false" outlineLevel="0" collapsed="false">
      <c r="A38" s="10" t="n">
        <v>37</v>
      </c>
      <c r="B38" s="10" t="s">
        <v>91</v>
      </c>
      <c r="C38" s="10" t="s">
        <v>92</v>
      </c>
      <c r="D38" s="11" t="n">
        <v>46098</v>
      </c>
      <c r="E38" s="12" t="s">
        <v>38</v>
      </c>
      <c r="F38" s="13" t="n">
        <v>19454.79</v>
      </c>
      <c r="G38" s="13" t="n">
        <v>19454.79</v>
      </c>
      <c r="H38" s="14" t="str">
        <f aca="false">IF(AND(E38&lt;&gt;"SEK",F38&gt;0),G38/F38,"")</f>
        <v/>
      </c>
      <c r="I38" s="12"/>
      <c r="J38" s="15" t="str">
        <f aca="false">IF(D38="","ODATERAD",IF(D38&lt;=DATE(2026,4,14),"FÖRE/INOM","EFTER"))</f>
        <v>FÖRE/INOM</v>
      </c>
      <c r="K38" s="16" t="s">
        <v>39</v>
      </c>
      <c r="L38" s="12"/>
      <c r="M38" s="10"/>
    </row>
    <row r="39" customFormat="false" ht="15" hidden="false" customHeight="false" outlineLevel="0" collapsed="false">
      <c r="A39" s="10" t="n">
        <v>38</v>
      </c>
      <c r="B39" s="10" t="s">
        <v>93</v>
      </c>
      <c r="C39" s="10" t="s">
        <v>94</v>
      </c>
      <c r="D39" s="11"/>
      <c r="E39" s="12" t="s">
        <v>90</v>
      </c>
      <c r="F39" s="13" t="n">
        <v>122202</v>
      </c>
      <c r="G39" s="13" t="n">
        <v>44487.88</v>
      </c>
      <c r="H39" s="14" t="n">
        <f aca="false">IF(AND(E39&lt;&gt;"SEK",F39&gt;0),G39/F39,"")</f>
        <v>0.364051979509337</v>
      </c>
      <c r="I39" s="12"/>
      <c r="J39" s="15" t="str">
        <f aca="false">IF(D39="","ODATERAD",IF(D39&lt;=DATE(2026,4,14),"FÖRE/INOM","EFTER"))</f>
        <v>ODATERAD</v>
      </c>
      <c r="K39" s="17" t="s">
        <v>52</v>
      </c>
      <c r="L39" s="12" t="s">
        <v>95</v>
      </c>
      <c r="M39" s="10" t="s">
        <v>96</v>
      </c>
    </row>
    <row r="40" customFormat="false" ht="15" hidden="false" customHeight="false" outlineLevel="0" collapsed="false">
      <c r="A40" s="10" t="n">
        <v>39</v>
      </c>
      <c r="B40" s="10" t="s">
        <v>93</v>
      </c>
      <c r="C40" s="10" t="s">
        <v>97</v>
      </c>
      <c r="D40" s="11" t="n">
        <v>46088</v>
      </c>
      <c r="E40" s="12" t="s">
        <v>38</v>
      </c>
      <c r="F40" s="13" t="n">
        <v>2412.48</v>
      </c>
      <c r="G40" s="13" t="n">
        <v>2412.48</v>
      </c>
      <c r="H40" s="14" t="str">
        <f aca="false">IF(AND(E40&lt;&gt;"SEK",F40&gt;0),G40/F40,"")</f>
        <v/>
      </c>
      <c r="I40" s="12"/>
      <c r="J40" s="15" t="str">
        <f aca="false">IF(D40="","ODATERAD",IF(D40&lt;=DATE(2026,4,14),"FÖRE/INOM","EFTER"))</f>
        <v>FÖRE/INOM</v>
      </c>
      <c r="K40" s="16" t="s">
        <v>39</v>
      </c>
      <c r="L40" s="12"/>
      <c r="M40" s="10"/>
    </row>
    <row r="41" customFormat="false" ht="15" hidden="false" customHeight="false" outlineLevel="0" collapsed="false">
      <c r="A41" s="10" t="n">
        <v>40</v>
      </c>
      <c r="B41" s="10" t="s">
        <v>93</v>
      </c>
      <c r="C41" s="10" t="s">
        <v>98</v>
      </c>
      <c r="D41" s="11"/>
      <c r="E41" s="12" t="s">
        <v>90</v>
      </c>
      <c r="F41" s="13" t="n">
        <v>27860</v>
      </c>
      <c r="G41" s="13" t="n">
        <v>7927.26</v>
      </c>
      <c r="H41" s="14" t="n">
        <f aca="false">IF(AND(E41&lt;&gt;"SEK",F41&gt;0),G41/F41,"")</f>
        <v>0.284539124192391</v>
      </c>
      <c r="I41" s="12" t="s">
        <v>99</v>
      </c>
      <c r="J41" s="15" t="str">
        <f aca="false">IF(D41="","ODATERAD",IF(D41&lt;=DATE(2026,4,14),"FÖRE/INOM","EFTER"))</f>
        <v>ODATERAD</v>
      </c>
      <c r="K41" s="17" t="s">
        <v>52</v>
      </c>
      <c r="L41" s="12" t="s">
        <v>95</v>
      </c>
      <c r="M41" s="10" t="s">
        <v>100</v>
      </c>
    </row>
    <row r="42" customFormat="false" ht="15" hidden="false" customHeight="false" outlineLevel="0" collapsed="false">
      <c r="A42" s="10" t="n">
        <v>41</v>
      </c>
      <c r="B42" s="10" t="s">
        <v>93</v>
      </c>
      <c r="C42" s="10" t="s">
        <v>101</v>
      </c>
      <c r="D42" s="11" t="n">
        <v>46086</v>
      </c>
      <c r="E42" s="12" t="s">
        <v>38</v>
      </c>
      <c r="F42" s="13" t="n">
        <v>1951.32</v>
      </c>
      <c r="G42" s="13" t="n">
        <v>1951.32</v>
      </c>
      <c r="H42" s="14" t="str">
        <f aca="false">IF(AND(E42&lt;&gt;"SEK",F42&gt;0),G42/F42,"")</f>
        <v/>
      </c>
      <c r="I42" s="12"/>
      <c r="J42" s="15" t="str">
        <f aca="false">IF(D42="","ODATERAD",IF(D42&lt;=DATE(2026,4,14),"FÖRE/INOM","EFTER"))</f>
        <v>FÖRE/INOM</v>
      </c>
      <c r="K42" s="16" t="s">
        <v>39</v>
      </c>
      <c r="L42" s="12"/>
      <c r="M42" s="10"/>
    </row>
    <row r="43" customFormat="false" ht="15" hidden="false" customHeight="false" outlineLevel="0" collapsed="false">
      <c r="A43" s="10" t="n">
        <v>42</v>
      </c>
      <c r="B43" s="10" t="s">
        <v>93</v>
      </c>
      <c r="C43" s="10" t="s">
        <v>102</v>
      </c>
      <c r="D43" s="11" t="n">
        <v>46178</v>
      </c>
      <c r="E43" s="12" t="s">
        <v>103</v>
      </c>
      <c r="F43" s="13" t="n">
        <v>3864.1</v>
      </c>
      <c r="G43" s="13" t="n">
        <v>5402.62</v>
      </c>
      <c r="H43" s="14" t="n">
        <f aca="false">IF(AND(E43&lt;&gt;"SEK",F43&gt;0),G43/F43,"")</f>
        <v>1.39815739758288</v>
      </c>
      <c r="I43" s="12" t="s">
        <v>99</v>
      </c>
      <c r="J43" s="15" t="str">
        <f aca="false">IF(D43="","ODATERAD",IF(D43&lt;=DATE(2026,4,14),"FÖRE/INOM","EFTER"))</f>
        <v>EFTER</v>
      </c>
      <c r="K43" s="16" t="s">
        <v>39</v>
      </c>
      <c r="L43" s="12"/>
      <c r="M43" s="10"/>
    </row>
    <row r="44" customFormat="false" ht="15" hidden="false" customHeight="false" outlineLevel="0" collapsed="false">
      <c r="A44" s="10" t="n">
        <v>43</v>
      </c>
      <c r="B44" s="10" t="s">
        <v>104</v>
      </c>
      <c r="C44" s="10" t="s">
        <v>105</v>
      </c>
      <c r="D44" s="11" t="n">
        <v>46162</v>
      </c>
      <c r="E44" s="12" t="s">
        <v>90</v>
      </c>
      <c r="F44" s="13" t="n">
        <v>2000</v>
      </c>
      <c r="G44" s="13" t="n">
        <v>569.09</v>
      </c>
      <c r="H44" s="14" t="n">
        <f aca="false">IF(AND(E44&lt;&gt;"SEK",F44&gt;0),G44/F44,"")</f>
        <v>0.284545</v>
      </c>
      <c r="I44" s="12" t="s">
        <v>99</v>
      </c>
      <c r="J44" s="15" t="str">
        <f aca="false">IF(D44="","ODATERAD",IF(D44&lt;=DATE(2026,4,14),"FÖRE/INOM","EFTER"))</f>
        <v>EFTER</v>
      </c>
      <c r="K44" s="16" t="s">
        <v>39</v>
      </c>
      <c r="L44" s="12"/>
      <c r="M44" s="10"/>
    </row>
    <row r="45" customFormat="false" ht="15" hidden="false" customHeight="false" outlineLevel="0" collapsed="false">
      <c r="A45" s="10" t="n">
        <v>44</v>
      </c>
      <c r="B45" s="10" t="s">
        <v>104</v>
      </c>
      <c r="C45" s="10" t="s">
        <v>105</v>
      </c>
      <c r="D45" s="11" t="n">
        <v>46162</v>
      </c>
      <c r="E45" s="12" t="s">
        <v>90</v>
      </c>
      <c r="F45" s="13" t="n">
        <v>6400</v>
      </c>
      <c r="G45" s="13" t="n">
        <v>1821.07</v>
      </c>
      <c r="H45" s="14" t="n">
        <f aca="false">IF(AND(E45&lt;&gt;"SEK",F45&gt;0),G45/F45,"")</f>
        <v>0.2845421875</v>
      </c>
      <c r="I45" s="12" t="s">
        <v>99</v>
      </c>
      <c r="J45" s="15" t="str">
        <f aca="false">IF(D45="","ODATERAD",IF(D45&lt;=DATE(2026,4,14),"FÖRE/INOM","EFTER"))</f>
        <v>EFTER</v>
      </c>
      <c r="K45" s="16" t="s">
        <v>39</v>
      </c>
      <c r="L45" s="12"/>
      <c r="M45" s="10" t="s">
        <v>106</v>
      </c>
    </row>
    <row r="46" customFormat="false" ht="15" hidden="false" customHeight="false" outlineLevel="0" collapsed="false">
      <c r="A46" s="10" t="n">
        <v>45</v>
      </c>
      <c r="B46" s="10" t="s">
        <v>104</v>
      </c>
      <c r="C46" s="10" t="s">
        <v>107</v>
      </c>
      <c r="D46" s="11" t="n">
        <v>46103</v>
      </c>
      <c r="E46" s="12" t="s">
        <v>38</v>
      </c>
      <c r="F46" s="13" t="n">
        <v>2623</v>
      </c>
      <c r="G46" s="13" t="n">
        <v>2623</v>
      </c>
      <c r="H46" s="14" t="str">
        <f aca="false">IF(AND(E46&lt;&gt;"SEK",F46&gt;0),G46/F46,"")</f>
        <v/>
      </c>
      <c r="I46" s="12" t="s">
        <v>108</v>
      </c>
      <c r="J46" s="15" t="str">
        <f aca="false">IF(D46="","ODATERAD",IF(D46&lt;=DATE(2026,4,14),"FÖRE/INOM","EFTER"))</f>
        <v>FÖRE/INOM</v>
      </c>
      <c r="K46" s="16" t="s">
        <v>39</v>
      </c>
      <c r="L46" s="12"/>
      <c r="M46" s="10" t="s">
        <v>109</v>
      </c>
    </row>
    <row r="47" customFormat="false" ht="15" hidden="false" customHeight="false" outlineLevel="0" collapsed="false">
      <c r="A47" s="10" t="n">
        <v>46</v>
      </c>
      <c r="B47" s="10" t="s">
        <v>104</v>
      </c>
      <c r="C47" s="10" t="s">
        <v>110</v>
      </c>
      <c r="D47" s="11" t="n">
        <v>46164</v>
      </c>
      <c r="E47" s="12" t="s">
        <v>90</v>
      </c>
      <c r="F47" s="13" t="n">
        <v>253</v>
      </c>
      <c r="G47" s="13" t="n">
        <v>71.99</v>
      </c>
      <c r="H47" s="14" t="n">
        <f aca="false">IF(AND(E47&lt;&gt;"SEK",F47&gt;0),G47/F47,"")</f>
        <v>0.284545454545455</v>
      </c>
      <c r="I47" s="12" t="s">
        <v>99</v>
      </c>
      <c r="J47" s="15" t="str">
        <f aca="false">IF(D47="","ODATERAD",IF(D47&lt;=DATE(2026,4,14),"FÖRE/INOM","EFTER"))</f>
        <v>EFTER</v>
      </c>
      <c r="K47" s="16" t="s">
        <v>39</v>
      </c>
      <c r="L47" s="12"/>
      <c r="M47" s="10"/>
    </row>
    <row r="48" customFormat="false" ht="15" hidden="false" customHeight="false" outlineLevel="0" collapsed="false">
      <c r="A48" s="10" t="n">
        <v>47</v>
      </c>
      <c r="B48" s="10" t="s">
        <v>104</v>
      </c>
      <c r="C48" s="10" t="s">
        <v>111</v>
      </c>
      <c r="D48" s="11" t="n">
        <v>46078</v>
      </c>
      <c r="E48" s="12" t="s">
        <v>38</v>
      </c>
      <c r="F48" s="13" t="n">
        <v>114</v>
      </c>
      <c r="G48" s="13" t="n">
        <v>114</v>
      </c>
      <c r="H48" s="14" t="str">
        <f aca="false">IF(AND(E48&lt;&gt;"SEK",F48&gt;0),G48/F48,"")</f>
        <v/>
      </c>
      <c r="I48" s="12" t="s">
        <v>108</v>
      </c>
      <c r="J48" s="15" t="str">
        <f aca="false">IF(D48="","ODATERAD",IF(D48&lt;=DATE(2026,4,14),"FÖRE/INOM","EFTER"))</f>
        <v>FÖRE/INOM</v>
      </c>
      <c r="K48" s="16" t="s">
        <v>39</v>
      </c>
      <c r="L48" s="12"/>
      <c r="M48" s="10"/>
    </row>
    <row r="49" customFormat="false" ht="15" hidden="false" customHeight="false" outlineLevel="0" collapsed="false">
      <c r="A49" s="10" t="n">
        <v>48</v>
      </c>
      <c r="B49" s="10" t="s">
        <v>112</v>
      </c>
      <c r="C49" s="10" t="s">
        <v>113</v>
      </c>
      <c r="D49" s="11" t="n">
        <v>46165</v>
      </c>
      <c r="E49" s="12" t="s">
        <v>90</v>
      </c>
      <c r="F49" s="13" t="n">
        <v>535</v>
      </c>
      <c r="G49" s="13" t="n">
        <v>152.23</v>
      </c>
      <c r="H49" s="14" t="n">
        <f aca="false">IF(AND(E49&lt;&gt;"SEK",F49&gt;0),G49/F49,"")</f>
        <v>0.284542056074766</v>
      </c>
      <c r="I49" s="12" t="s">
        <v>99</v>
      </c>
      <c r="J49" s="15" t="str">
        <f aca="false">IF(D49="","ODATERAD",IF(D49&lt;=DATE(2026,4,14),"FÖRE/INOM","EFTER"))</f>
        <v>EFTER</v>
      </c>
      <c r="K49" s="18" t="s">
        <v>114</v>
      </c>
      <c r="L49" s="12" t="s">
        <v>115</v>
      </c>
      <c r="M49" s="10" t="s">
        <v>116</v>
      </c>
    </row>
    <row r="50" customFormat="false" ht="15" hidden="false" customHeight="false" outlineLevel="0" collapsed="false">
      <c r="A50" s="10" t="n">
        <v>49</v>
      </c>
      <c r="B50" s="10" t="s">
        <v>117</v>
      </c>
      <c r="C50" s="10" t="s">
        <v>118</v>
      </c>
      <c r="D50" s="11" t="n">
        <v>46123</v>
      </c>
      <c r="E50" s="12" t="s">
        <v>38</v>
      </c>
      <c r="F50" s="13" t="n">
        <v>3750</v>
      </c>
      <c r="G50" s="13" t="n">
        <v>3750</v>
      </c>
      <c r="H50" s="14" t="str">
        <f aca="false">IF(AND(E50&lt;&gt;"SEK",F50&gt;0),G50/F50,"")</f>
        <v/>
      </c>
      <c r="I50" s="12"/>
      <c r="J50" s="15" t="str">
        <f aca="false">IF(D50="","ODATERAD",IF(D50&lt;=DATE(2026,4,14),"FÖRE/INOM","EFTER"))</f>
        <v>FÖRE/INOM</v>
      </c>
      <c r="K50" s="16" t="s">
        <v>39</v>
      </c>
      <c r="L50" s="12"/>
      <c r="M50" s="10"/>
    </row>
    <row r="51" customFormat="false" ht="15" hidden="false" customHeight="false" outlineLevel="0" collapsed="false">
      <c r="A51" s="10" t="n">
        <v>50</v>
      </c>
      <c r="B51" s="10" t="s">
        <v>119</v>
      </c>
      <c r="C51" s="10" t="s">
        <v>120</v>
      </c>
      <c r="D51" s="11" t="n">
        <v>46028</v>
      </c>
      <c r="E51" s="12" t="s">
        <v>38</v>
      </c>
      <c r="F51" s="13" t="n">
        <v>161.25</v>
      </c>
      <c r="G51" s="13" t="n">
        <v>161.25</v>
      </c>
      <c r="H51" s="14" t="str">
        <f aca="false">IF(AND(E51&lt;&gt;"SEK",F51&gt;0),G51/F51,"")</f>
        <v/>
      </c>
      <c r="I51" s="12"/>
      <c r="J51" s="15" t="str">
        <f aca="false">IF(D51="","ODATERAD",IF(D51&lt;=DATE(2026,4,14),"FÖRE/INOM","EFTER"))</f>
        <v>FÖRE/INOM</v>
      </c>
      <c r="K51" s="16" t="s">
        <v>39</v>
      </c>
      <c r="L51" s="12"/>
      <c r="M51" s="10"/>
    </row>
    <row r="52" customFormat="false" ht="15" hidden="false" customHeight="false" outlineLevel="0" collapsed="false">
      <c r="A52" s="10" t="n">
        <v>51</v>
      </c>
      <c r="B52" s="10" t="s">
        <v>119</v>
      </c>
      <c r="C52" s="10" t="s">
        <v>121</v>
      </c>
      <c r="D52" s="11" t="n">
        <v>46028</v>
      </c>
      <c r="E52" s="12" t="s">
        <v>38</v>
      </c>
      <c r="F52" s="13" t="n">
        <v>161.25</v>
      </c>
      <c r="G52" s="13" t="n">
        <v>161.25</v>
      </c>
      <c r="H52" s="14" t="str">
        <f aca="false">IF(AND(E52&lt;&gt;"SEK",F52&gt;0),G52/F52,"")</f>
        <v/>
      </c>
      <c r="I52" s="12"/>
      <c r="J52" s="15" t="str">
        <f aca="false">IF(D52="","ODATERAD",IF(D52&lt;=DATE(2026,4,14),"FÖRE/INOM","EFTER"))</f>
        <v>FÖRE/INOM</v>
      </c>
      <c r="K52" s="16" t="s">
        <v>39</v>
      </c>
      <c r="L52" s="12"/>
      <c r="M52" s="10"/>
    </row>
    <row r="53" customFormat="false" ht="15" hidden="false" customHeight="false" outlineLevel="0" collapsed="false">
      <c r="A53" s="10" t="n">
        <v>52</v>
      </c>
      <c r="B53" s="10" t="s">
        <v>119</v>
      </c>
      <c r="C53" s="10" t="s">
        <v>122</v>
      </c>
      <c r="D53" s="11" t="n">
        <v>46028</v>
      </c>
      <c r="E53" s="12" t="s">
        <v>38</v>
      </c>
      <c r="F53" s="13" t="n">
        <v>161.25</v>
      </c>
      <c r="G53" s="13" t="n">
        <v>161.25</v>
      </c>
      <c r="H53" s="14" t="str">
        <f aca="false">IF(AND(E53&lt;&gt;"SEK",F53&gt;0),G53/F53,"")</f>
        <v/>
      </c>
      <c r="I53" s="12"/>
      <c r="J53" s="15" t="str">
        <f aca="false">IF(D53="","ODATERAD",IF(D53&lt;=DATE(2026,4,14),"FÖRE/INOM","EFTER"))</f>
        <v>FÖRE/INOM</v>
      </c>
      <c r="K53" s="16" t="s">
        <v>39</v>
      </c>
      <c r="L53" s="12"/>
      <c r="M53" s="10"/>
    </row>
    <row r="54" customFormat="false" ht="15" hidden="false" customHeight="false" outlineLevel="0" collapsed="false">
      <c r="A54" s="10" t="n">
        <v>53</v>
      </c>
      <c r="B54" s="10" t="s">
        <v>119</v>
      </c>
      <c r="C54" s="10" t="s">
        <v>123</v>
      </c>
      <c r="D54" s="11" t="n">
        <v>46029</v>
      </c>
      <c r="E54" s="12" t="s">
        <v>38</v>
      </c>
      <c r="F54" s="13" t="n">
        <v>2576.25</v>
      </c>
      <c r="G54" s="13" t="n">
        <v>2576.25</v>
      </c>
      <c r="H54" s="14" t="str">
        <f aca="false">IF(AND(E54&lt;&gt;"SEK",F54&gt;0),G54/F54,"")</f>
        <v/>
      </c>
      <c r="I54" s="12"/>
      <c r="J54" s="15" t="str">
        <f aca="false">IF(D54="","ODATERAD",IF(D54&lt;=DATE(2026,4,14),"FÖRE/INOM","EFTER"))</f>
        <v>FÖRE/INOM</v>
      </c>
      <c r="K54" s="16" t="s">
        <v>39</v>
      </c>
      <c r="L54" s="12"/>
      <c r="M54" s="10"/>
    </row>
    <row r="55" customFormat="false" ht="15" hidden="false" customHeight="false" outlineLevel="0" collapsed="false">
      <c r="A55" s="10" t="n">
        <v>54</v>
      </c>
      <c r="B55" s="10" t="s">
        <v>119</v>
      </c>
      <c r="C55" s="10" t="s">
        <v>124</v>
      </c>
      <c r="D55" s="11" t="n">
        <v>46028</v>
      </c>
      <c r="E55" s="12" t="s">
        <v>38</v>
      </c>
      <c r="F55" s="13" t="n">
        <v>322.5</v>
      </c>
      <c r="G55" s="13" t="n">
        <v>322.5</v>
      </c>
      <c r="H55" s="14" t="str">
        <f aca="false">IF(AND(E55&lt;&gt;"SEK",F55&gt;0),G55/F55,"")</f>
        <v/>
      </c>
      <c r="I55" s="12"/>
      <c r="J55" s="15" t="str">
        <f aca="false">IF(D55="","ODATERAD",IF(D55&lt;=DATE(2026,4,14),"FÖRE/INOM","EFTER"))</f>
        <v>FÖRE/INOM</v>
      </c>
      <c r="K55" s="16" t="s">
        <v>39</v>
      </c>
      <c r="L55" s="12"/>
      <c r="M55" s="10"/>
    </row>
    <row r="56" customFormat="false" ht="15" hidden="false" customHeight="false" outlineLevel="0" collapsed="false">
      <c r="A56" s="10" t="n">
        <v>55</v>
      </c>
      <c r="B56" s="10" t="s">
        <v>119</v>
      </c>
      <c r="C56" s="10" t="s">
        <v>125</v>
      </c>
      <c r="D56" s="11" t="n">
        <v>46028</v>
      </c>
      <c r="E56" s="12" t="s">
        <v>38</v>
      </c>
      <c r="F56" s="13" t="n">
        <v>161.25</v>
      </c>
      <c r="G56" s="13" t="n">
        <v>161.25</v>
      </c>
      <c r="H56" s="14" t="str">
        <f aca="false">IF(AND(E56&lt;&gt;"SEK",F56&gt;0),G56/F56,"")</f>
        <v/>
      </c>
      <c r="I56" s="12"/>
      <c r="J56" s="15" t="str">
        <f aca="false">IF(D56="","ODATERAD",IF(D56&lt;=DATE(2026,4,14),"FÖRE/INOM","EFTER"))</f>
        <v>FÖRE/INOM</v>
      </c>
      <c r="K56" s="16" t="s">
        <v>39</v>
      </c>
      <c r="L56" s="12"/>
      <c r="M56" s="10"/>
    </row>
    <row r="57" customFormat="false" ht="15" hidden="false" customHeight="false" outlineLevel="0" collapsed="false">
      <c r="A57" s="10" t="n">
        <v>56</v>
      </c>
      <c r="B57" s="10" t="s">
        <v>119</v>
      </c>
      <c r="C57" s="10" t="s">
        <v>126</v>
      </c>
      <c r="D57" s="11" t="n">
        <v>46028</v>
      </c>
      <c r="E57" s="12" t="s">
        <v>38</v>
      </c>
      <c r="F57" s="13" t="n">
        <v>161.25</v>
      </c>
      <c r="G57" s="13" t="n">
        <v>161.25</v>
      </c>
      <c r="H57" s="14" t="str">
        <f aca="false">IF(AND(E57&lt;&gt;"SEK",F57&gt;0),G57/F57,"")</f>
        <v/>
      </c>
      <c r="I57" s="12"/>
      <c r="J57" s="15" t="str">
        <f aca="false">IF(D57="","ODATERAD",IF(D57&lt;=DATE(2026,4,14),"FÖRE/INOM","EFTER"))</f>
        <v>FÖRE/INOM</v>
      </c>
      <c r="K57" s="16" t="s">
        <v>39</v>
      </c>
      <c r="L57" s="12"/>
      <c r="M57" s="10"/>
    </row>
    <row r="58" customFormat="false" ht="15" hidden="false" customHeight="false" outlineLevel="0" collapsed="false">
      <c r="A58" s="10" t="n">
        <v>57</v>
      </c>
      <c r="B58" s="10" t="s">
        <v>119</v>
      </c>
      <c r="C58" s="10" t="s">
        <v>127</v>
      </c>
      <c r="D58" s="11" t="n">
        <v>46028</v>
      </c>
      <c r="E58" s="12" t="s">
        <v>38</v>
      </c>
      <c r="F58" s="13" t="n">
        <v>161.25</v>
      </c>
      <c r="G58" s="13" t="n">
        <v>161.25</v>
      </c>
      <c r="H58" s="14" t="str">
        <f aca="false">IF(AND(E58&lt;&gt;"SEK",F58&gt;0),G58/F58,"")</f>
        <v/>
      </c>
      <c r="I58" s="12"/>
      <c r="J58" s="15" t="str">
        <f aca="false">IF(D58="","ODATERAD",IF(D58&lt;=DATE(2026,4,14),"FÖRE/INOM","EFTER"))</f>
        <v>FÖRE/INOM</v>
      </c>
      <c r="K58" s="16" t="s">
        <v>39</v>
      </c>
      <c r="L58" s="12"/>
      <c r="M58" s="10"/>
    </row>
    <row r="59" customFormat="false" ht="15" hidden="false" customHeight="false" outlineLevel="0" collapsed="false">
      <c r="A59" s="10" t="n">
        <v>58</v>
      </c>
      <c r="B59" s="10" t="s">
        <v>119</v>
      </c>
      <c r="C59" s="10" t="s">
        <v>128</v>
      </c>
      <c r="D59" s="11" t="n">
        <v>46028</v>
      </c>
      <c r="E59" s="12" t="s">
        <v>38</v>
      </c>
      <c r="F59" s="13" t="n">
        <v>1207.5</v>
      </c>
      <c r="G59" s="13" t="n">
        <v>1207.5</v>
      </c>
      <c r="H59" s="14" t="str">
        <f aca="false">IF(AND(E59&lt;&gt;"SEK",F59&gt;0),G59/F59,"")</f>
        <v/>
      </c>
      <c r="I59" s="12"/>
      <c r="J59" s="15" t="str">
        <f aca="false">IF(D59="","ODATERAD",IF(D59&lt;=DATE(2026,4,14),"FÖRE/INOM","EFTER"))</f>
        <v>FÖRE/INOM</v>
      </c>
      <c r="K59" s="16" t="s">
        <v>39</v>
      </c>
      <c r="L59" s="12"/>
      <c r="M59" s="10"/>
    </row>
    <row r="60" customFormat="false" ht="15" hidden="false" customHeight="false" outlineLevel="0" collapsed="false">
      <c r="A60" s="10" t="n">
        <v>59</v>
      </c>
      <c r="B60" s="10" t="s">
        <v>119</v>
      </c>
      <c r="C60" s="10" t="s">
        <v>129</v>
      </c>
      <c r="D60" s="11" t="n">
        <v>46029</v>
      </c>
      <c r="E60" s="12" t="s">
        <v>38</v>
      </c>
      <c r="F60" s="13" t="n">
        <v>2981.25</v>
      </c>
      <c r="G60" s="13" t="n">
        <v>2981.25</v>
      </c>
      <c r="H60" s="14" t="str">
        <f aca="false">IF(AND(E60&lt;&gt;"SEK",F60&gt;0),G60/F60,"")</f>
        <v/>
      </c>
      <c r="I60" s="12"/>
      <c r="J60" s="15" t="str">
        <f aca="false">IF(D60="","ODATERAD",IF(D60&lt;=DATE(2026,4,14),"FÖRE/INOM","EFTER"))</f>
        <v>FÖRE/INOM</v>
      </c>
      <c r="K60" s="16" t="s">
        <v>39</v>
      </c>
      <c r="L60" s="12"/>
      <c r="M60" s="10"/>
    </row>
    <row r="61" customFormat="false" ht="15" hidden="false" customHeight="false" outlineLevel="0" collapsed="false">
      <c r="A61" s="10" t="n">
        <v>60</v>
      </c>
      <c r="B61" s="10" t="s">
        <v>119</v>
      </c>
      <c r="C61" s="10" t="s">
        <v>130</v>
      </c>
      <c r="D61" s="11" t="n">
        <v>46037</v>
      </c>
      <c r="E61" s="12" t="s">
        <v>38</v>
      </c>
      <c r="F61" s="13" t="n">
        <v>262.5</v>
      </c>
      <c r="G61" s="13" t="n">
        <v>262.5</v>
      </c>
      <c r="H61" s="14" t="str">
        <f aca="false">IF(AND(E61&lt;&gt;"SEK",F61&gt;0),G61/F61,"")</f>
        <v/>
      </c>
      <c r="I61" s="12"/>
      <c r="J61" s="15" t="str">
        <f aca="false">IF(D61="","ODATERAD",IF(D61&lt;=DATE(2026,4,14),"FÖRE/INOM","EFTER"))</f>
        <v>FÖRE/INOM</v>
      </c>
      <c r="K61" s="16" t="s">
        <v>39</v>
      </c>
      <c r="L61" s="12"/>
      <c r="M61" s="10"/>
    </row>
    <row r="62" customFormat="false" ht="15" hidden="false" customHeight="false" outlineLevel="0" collapsed="false">
      <c r="A62" s="10" t="n">
        <v>61</v>
      </c>
      <c r="B62" s="10" t="s">
        <v>119</v>
      </c>
      <c r="C62" s="10" t="s">
        <v>131</v>
      </c>
      <c r="D62" s="11" t="n">
        <v>46059</v>
      </c>
      <c r="E62" s="12" t="s">
        <v>38</v>
      </c>
      <c r="F62" s="13" t="n">
        <v>274.08</v>
      </c>
      <c r="G62" s="13" t="n">
        <v>274.08</v>
      </c>
      <c r="H62" s="14" t="str">
        <f aca="false">IF(AND(E62&lt;&gt;"SEK",F62&gt;0),G62/F62,"")</f>
        <v/>
      </c>
      <c r="I62" s="12"/>
      <c r="J62" s="15" t="str">
        <f aca="false">IF(D62="","ODATERAD",IF(D62&lt;=DATE(2026,4,14),"FÖRE/INOM","EFTER"))</f>
        <v>FÖRE/INOM</v>
      </c>
      <c r="K62" s="16" t="s">
        <v>39</v>
      </c>
      <c r="L62" s="12"/>
      <c r="M62" s="10"/>
    </row>
    <row r="63" customFormat="false" ht="15" hidden="false" customHeight="false" outlineLevel="0" collapsed="false">
      <c r="A63" s="10" t="n">
        <v>62</v>
      </c>
      <c r="B63" s="10" t="s">
        <v>119</v>
      </c>
      <c r="C63" s="10" t="s">
        <v>132</v>
      </c>
      <c r="D63" s="11" t="n">
        <v>46059</v>
      </c>
      <c r="E63" s="12" t="s">
        <v>38</v>
      </c>
      <c r="F63" s="13" t="n">
        <v>149.85</v>
      </c>
      <c r="G63" s="13" t="n">
        <v>149.85</v>
      </c>
      <c r="H63" s="14" t="str">
        <f aca="false">IF(AND(E63&lt;&gt;"SEK",F63&gt;0),G63/F63,"")</f>
        <v/>
      </c>
      <c r="I63" s="12"/>
      <c r="J63" s="15" t="str">
        <f aca="false">IF(D63="","ODATERAD",IF(D63&lt;=DATE(2026,4,14),"FÖRE/INOM","EFTER"))</f>
        <v>FÖRE/INOM</v>
      </c>
      <c r="K63" s="16" t="s">
        <v>39</v>
      </c>
      <c r="L63" s="12"/>
      <c r="M63" s="10"/>
    </row>
    <row r="64" customFormat="false" ht="15" hidden="false" customHeight="false" outlineLevel="0" collapsed="false">
      <c r="A64" s="10" t="n">
        <v>63</v>
      </c>
      <c r="B64" s="10" t="s">
        <v>119</v>
      </c>
      <c r="C64" s="10" t="s">
        <v>133</v>
      </c>
      <c r="D64" s="11" t="n">
        <v>46028</v>
      </c>
      <c r="E64" s="12" t="s">
        <v>38</v>
      </c>
      <c r="F64" s="13" t="n">
        <v>1657.5</v>
      </c>
      <c r="G64" s="13" t="n">
        <v>1657.5</v>
      </c>
      <c r="H64" s="14" t="str">
        <f aca="false">IF(AND(E64&lt;&gt;"SEK",F64&gt;0),G64/F64,"")</f>
        <v/>
      </c>
      <c r="I64" s="12"/>
      <c r="J64" s="15" t="str">
        <f aca="false">IF(D64="","ODATERAD",IF(D64&lt;=DATE(2026,4,14),"FÖRE/INOM","EFTER"))</f>
        <v>FÖRE/INOM</v>
      </c>
      <c r="K64" s="16" t="s">
        <v>39</v>
      </c>
      <c r="L64" s="12"/>
      <c r="M64" s="10"/>
    </row>
    <row r="65" customFormat="false" ht="15" hidden="false" customHeight="false" outlineLevel="0" collapsed="false">
      <c r="A65" s="10" t="n">
        <v>64</v>
      </c>
      <c r="B65" s="10" t="s">
        <v>119</v>
      </c>
      <c r="C65" s="10" t="s">
        <v>134</v>
      </c>
      <c r="D65" s="11" t="n">
        <v>46054</v>
      </c>
      <c r="E65" s="12" t="s">
        <v>38</v>
      </c>
      <c r="F65" s="13" t="n">
        <v>149.85</v>
      </c>
      <c r="G65" s="13" t="n">
        <v>149.85</v>
      </c>
      <c r="H65" s="14" t="str">
        <f aca="false">IF(AND(E65&lt;&gt;"SEK",F65&gt;0),G65/F65,"")</f>
        <v/>
      </c>
      <c r="I65" s="12"/>
      <c r="J65" s="15" t="str">
        <f aca="false">IF(D65="","ODATERAD",IF(D65&lt;=DATE(2026,4,14),"FÖRE/INOM","EFTER"))</f>
        <v>FÖRE/INOM</v>
      </c>
      <c r="K65" s="16" t="s">
        <v>39</v>
      </c>
      <c r="L65" s="12"/>
      <c r="M65" s="10"/>
    </row>
    <row r="66" customFormat="false" ht="15" hidden="false" customHeight="false" outlineLevel="0" collapsed="false">
      <c r="A66" s="10" t="n">
        <v>65</v>
      </c>
      <c r="B66" s="10" t="s">
        <v>119</v>
      </c>
      <c r="C66" s="10" t="s">
        <v>135</v>
      </c>
      <c r="D66" s="11" t="n">
        <v>46050</v>
      </c>
      <c r="E66" s="12" t="s">
        <v>38</v>
      </c>
      <c r="F66" s="13" t="n">
        <v>6.25</v>
      </c>
      <c r="G66" s="13" t="n">
        <v>6.25</v>
      </c>
      <c r="H66" s="14" t="str">
        <f aca="false">IF(AND(E66&lt;&gt;"SEK",F66&gt;0),G66/F66,"")</f>
        <v/>
      </c>
      <c r="I66" s="12"/>
      <c r="J66" s="15" t="str">
        <f aca="false">IF(D66="","ODATERAD",IF(D66&lt;=DATE(2026,4,14),"FÖRE/INOM","EFTER"))</f>
        <v>FÖRE/INOM</v>
      </c>
      <c r="K66" s="16" t="s">
        <v>39</v>
      </c>
      <c r="L66" s="12"/>
      <c r="M66" s="10"/>
    </row>
    <row r="67" customFormat="false" ht="15" hidden="false" customHeight="false" outlineLevel="0" collapsed="false">
      <c r="A67" s="10" t="n">
        <v>66</v>
      </c>
      <c r="B67" s="10" t="s">
        <v>136</v>
      </c>
      <c r="C67" s="10" t="s">
        <v>137</v>
      </c>
      <c r="D67" s="11" t="n">
        <v>46103</v>
      </c>
      <c r="E67" s="12" t="s">
        <v>58</v>
      </c>
      <c r="F67" s="13" t="n">
        <v>20</v>
      </c>
      <c r="G67" s="13" t="n">
        <v>206.4</v>
      </c>
      <c r="H67" s="14" t="n">
        <f aca="false">IF(AND(E67&lt;&gt;"SEK",F67&gt;0),G67/F67,"")</f>
        <v>10.32</v>
      </c>
      <c r="I67" s="12"/>
      <c r="J67" s="15" t="str">
        <f aca="false">IF(D67="","ODATERAD",IF(D67&lt;=DATE(2026,4,14),"FÖRE/INOM","EFTER"))</f>
        <v>FÖRE/INOM</v>
      </c>
      <c r="K67" s="16" t="s">
        <v>39</v>
      </c>
      <c r="L67" s="12"/>
      <c r="M67" s="10"/>
    </row>
    <row r="68" customFormat="false" ht="15" hidden="false" customHeight="false" outlineLevel="0" collapsed="false">
      <c r="A68" s="10" t="n">
        <v>67</v>
      </c>
      <c r="B68" s="10" t="s">
        <v>136</v>
      </c>
      <c r="C68" s="10" t="s">
        <v>138</v>
      </c>
      <c r="D68" s="11" t="n">
        <v>46119</v>
      </c>
      <c r="E68" s="12" t="s">
        <v>58</v>
      </c>
      <c r="F68" s="13" t="n">
        <v>20</v>
      </c>
      <c r="G68" s="13" t="n">
        <v>206.4</v>
      </c>
      <c r="H68" s="14" t="n">
        <f aca="false">IF(AND(E68&lt;&gt;"SEK",F68&gt;0),G68/F68,"")</f>
        <v>10.32</v>
      </c>
      <c r="I68" s="12"/>
      <c r="J68" s="15" t="str">
        <f aca="false">IF(D68="","ODATERAD",IF(D68&lt;=DATE(2026,4,14),"FÖRE/INOM","EFTER"))</f>
        <v>FÖRE/INOM</v>
      </c>
      <c r="K68" s="16" t="s">
        <v>39</v>
      </c>
      <c r="L68" s="12"/>
      <c r="M68" s="10"/>
    </row>
    <row r="69" customFormat="false" ht="15" hidden="false" customHeight="false" outlineLevel="0" collapsed="false">
      <c r="A69" s="10" t="n">
        <v>68</v>
      </c>
      <c r="B69" s="10" t="s">
        <v>136</v>
      </c>
      <c r="C69" s="10" t="s">
        <v>139</v>
      </c>
      <c r="D69" s="11" t="n">
        <v>46149</v>
      </c>
      <c r="E69" s="12" t="s">
        <v>58</v>
      </c>
      <c r="F69" s="13" t="n">
        <v>20</v>
      </c>
      <c r="G69" s="13" t="n">
        <v>206.4</v>
      </c>
      <c r="H69" s="14" t="n">
        <f aca="false">IF(AND(E69&lt;&gt;"SEK",F69&gt;0),G69/F69,"")</f>
        <v>10.32</v>
      </c>
      <c r="I69" s="12"/>
      <c r="J69" s="15" t="str">
        <f aca="false">IF(D69="","ODATERAD",IF(D69&lt;=DATE(2026,4,14),"FÖRE/INOM","EFTER"))</f>
        <v>EFTER</v>
      </c>
      <c r="K69" s="16" t="s">
        <v>39</v>
      </c>
      <c r="L69" s="12"/>
      <c r="M69" s="10"/>
    </row>
    <row r="70" customFormat="false" ht="15" hidden="false" customHeight="false" outlineLevel="0" collapsed="false">
      <c r="A70" s="10" t="n">
        <v>69</v>
      </c>
      <c r="B70" s="10" t="s">
        <v>140</v>
      </c>
      <c r="C70" s="10" t="s">
        <v>141</v>
      </c>
      <c r="D70" s="11" t="n">
        <v>46156</v>
      </c>
      <c r="E70" s="12" t="s">
        <v>58</v>
      </c>
      <c r="F70" s="13" t="n">
        <v>39</v>
      </c>
      <c r="G70" s="13" t="n">
        <v>402.48</v>
      </c>
      <c r="H70" s="14" t="n">
        <f aca="false">IF(AND(E70&lt;&gt;"SEK",F70&gt;0),G70/F70,"")</f>
        <v>10.32</v>
      </c>
      <c r="I70" s="12"/>
      <c r="J70" s="15" t="str">
        <f aca="false">IF(D70="","ODATERAD",IF(D70&lt;=DATE(2026,4,14),"FÖRE/INOM","EFTER"))</f>
        <v>EFTER</v>
      </c>
      <c r="K70" s="16" t="s">
        <v>39</v>
      </c>
      <c r="L70" s="12"/>
      <c r="M70" s="10" t="s">
        <v>142</v>
      </c>
    </row>
    <row r="71" customFormat="false" ht="15" hidden="false" customHeight="false" outlineLevel="0" collapsed="false">
      <c r="A71" s="10" t="n">
        <v>70</v>
      </c>
      <c r="B71" s="10" t="s">
        <v>140</v>
      </c>
      <c r="C71" s="10" t="s">
        <v>143</v>
      </c>
      <c r="D71" s="11" t="n">
        <v>46156</v>
      </c>
      <c r="E71" s="12" t="s">
        <v>58</v>
      </c>
      <c r="F71" s="13" t="n">
        <v>39</v>
      </c>
      <c r="G71" s="13" t="n">
        <v>361.08</v>
      </c>
      <c r="H71" s="14" t="n">
        <f aca="false">IF(AND(E71&lt;&gt;"SEK",F71&gt;0),G71/F71,"")</f>
        <v>9.25846153846154</v>
      </c>
      <c r="I71" s="12" t="s">
        <v>144</v>
      </c>
      <c r="J71" s="15" t="str">
        <f aca="false">IF(D71="","ODATERAD",IF(D71&lt;=DATE(2026,4,14),"FÖRE/INOM","EFTER"))</f>
        <v>EFTER</v>
      </c>
      <c r="K71" s="16" t="s">
        <v>39</v>
      </c>
      <c r="L71" s="12"/>
      <c r="M71" s="10"/>
    </row>
    <row r="72" customFormat="false" ht="15" hidden="false" customHeight="false" outlineLevel="0" collapsed="false">
      <c r="A72" s="10" t="n">
        <v>71</v>
      </c>
      <c r="B72" s="10" t="s">
        <v>140</v>
      </c>
      <c r="C72" s="10" t="s">
        <v>141</v>
      </c>
      <c r="D72" s="11" t="n">
        <v>46066</v>
      </c>
      <c r="E72" s="12" t="s">
        <v>58</v>
      </c>
      <c r="F72" s="13" t="n">
        <v>1</v>
      </c>
      <c r="G72" s="13" t="n">
        <v>9.26</v>
      </c>
      <c r="H72" s="14" t="n">
        <f aca="false">IF(AND(E72&lt;&gt;"SEK",F72&gt;0),G72/F72,"")</f>
        <v>9.26</v>
      </c>
      <c r="I72" s="12" t="s">
        <v>144</v>
      </c>
      <c r="J72" s="15" t="str">
        <f aca="false">IF(D72="","ODATERAD",IF(D72&lt;=DATE(2026,4,14),"FÖRE/INOM","EFTER"))</f>
        <v>FÖRE/INOM</v>
      </c>
      <c r="K72" s="16" t="s">
        <v>39</v>
      </c>
      <c r="L72" s="12"/>
      <c r="M72" s="10"/>
    </row>
    <row r="73" customFormat="false" ht="15" hidden="false" customHeight="false" outlineLevel="0" collapsed="false">
      <c r="A73" s="10" t="n">
        <v>72</v>
      </c>
      <c r="B73" s="10" t="s">
        <v>140</v>
      </c>
      <c r="C73" s="10" t="s">
        <v>143</v>
      </c>
      <c r="D73" s="11" t="n">
        <v>46066</v>
      </c>
      <c r="E73" s="12" t="s">
        <v>58</v>
      </c>
      <c r="F73" s="13" t="n">
        <v>1</v>
      </c>
      <c r="G73" s="13" t="n">
        <v>9.26</v>
      </c>
      <c r="H73" s="14" t="n">
        <f aca="false">IF(AND(E73&lt;&gt;"SEK",F73&gt;0),G73/F73,"")</f>
        <v>9.26</v>
      </c>
      <c r="I73" s="12" t="s">
        <v>144</v>
      </c>
      <c r="J73" s="15" t="str">
        <f aca="false">IF(D73="","ODATERAD",IF(D73&lt;=DATE(2026,4,14),"FÖRE/INOM","EFTER"))</f>
        <v>FÖRE/INOM</v>
      </c>
      <c r="K73" s="16" t="s">
        <v>39</v>
      </c>
      <c r="L73" s="12"/>
      <c r="M73" s="10"/>
    </row>
    <row r="74" customFormat="false" ht="15" hidden="false" customHeight="false" outlineLevel="0" collapsed="false">
      <c r="A74" s="10" t="n">
        <v>73</v>
      </c>
      <c r="B74" s="10" t="s">
        <v>140</v>
      </c>
      <c r="C74" s="10" t="s">
        <v>141</v>
      </c>
      <c r="D74" s="11" t="n">
        <v>46096</v>
      </c>
      <c r="E74" s="12" t="s">
        <v>58</v>
      </c>
      <c r="F74" s="13" t="n">
        <v>1</v>
      </c>
      <c r="G74" s="13" t="n">
        <v>9.26</v>
      </c>
      <c r="H74" s="14" t="n">
        <f aca="false">IF(AND(E74&lt;&gt;"SEK",F74&gt;0),G74/F74,"")</f>
        <v>9.26</v>
      </c>
      <c r="I74" s="12" t="s">
        <v>144</v>
      </c>
      <c r="J74" s="15" t="str">
        <f aca="false">IF(D74="","ODATERAD",IF(D74&lt;=DATE(2026,4,14),"FÖRE/INOM","EFTER"))</f>
        <v>FÖRE/INOM</v>
      </c>
      <c r="K74" s="16" t="s">
        <v>39</v>
      </c>
      <c r="L74" s="12"/>
      <c r="M74" s="10"/>
    </row>
    <row r="75" customFormat="false" ht="15" hidden="false" customHeight="false" outlineLevel="0" collapsed="false">
      <c r="A75" s="10" t="n">
        <v>74</v>
      </c>
      <c r="B75" s="10" t="s">
        <v>140</v>
      </c>
      <c r="C75" s="10" t="s">
        <v>143</v>
      </c>
      <c r="D75" s="11" t="n">
        <v>46096</v>
      </c>
      <c r="E75" s="12" t="s">
        <v>58</v>
      </c>
      <c r="F75" s="13" t="n">
        <v>1</v>
      </c>
      <c r="G75" s="13" t="n">
        <v>9.26</v>
      </c>
      <c r="H75" s="14" t="n">
        <f aca="false">IF(AND(E75&lt;&gt;"SEK",F75&gt;0),G75/F75,"")</f>
        <v>9.26</v>
      </c>
      <c r="I75" s="12" t="s">
        <v>144</v>
      </c>
      <c r="J75" s="15" t="str">
        <f aca="false">IF(D75="","ODATERAD",IF(D75&lt;=DATE(2026,4,14),"FÖRE/INOM","EFTER"))</f>
        <v>FÖRE/INOM</v>
      </c>
      <c r="K75" s="16" t="s">
        <v>39</v>
      </c>
      <c r="L75" s="12"/>
      <c r="M75" s="10"/>
    </row>
    <row r="76" customFormat="false" ht="15" hidden="false" customHeight="false" outlineLevel="0" collapsed="false">
      <c r="A76" s="10" t="n">
        <v>75</v>
      </c>
      <c r="B76" s="10" t="s">
        <v>140</v>
      </c>
      <c r="C76" s="10" t="s">
        <v>141</v>
      </c>
      <c r="D76" s="11" t="n">
        <v>46126</v>
      </c>
      <c r="E76" s="12" t="s">
        <v>58</v>
      </c>
      <c r="F76" s="13" t="n">
        <v>1</v>
      </c>
      <c r="G76" s="13" t="n">
        <v>9.26</v>
      </c>
      <c r="H76" s="14" t="n">
        <f aca="false">IF(AND(E76&lt;&gt;"SEK",F76&gt;0),G76/F76,"")</f>
        <v>9.26</v>
      </c>
      <c r="I76" s="12" t="s">
        <v>144</v>
      </c>
      <c r="J76" s="15" t="str">
        <f aca="false">IF(D76="","ODATERAD",IF(D76&lt;=DATE(2026,4,14),"FÖRE/INOM","EFTER"))</f>
        <v>FÖRE/INOM</v>
      </c>
      <c r="K76" s="16" t="s">
        <v>39</v>
      </c>
      <c r="L76" s="12"/>
      <c r="M76" s="10"/>
    </row>
    <row r="77" customFormat="false" ht="15" hidden="false" customHeight="false" outlineLevel="0" collapsed="false">
      <c r="A77" s="10" t="n">
        <v>76</v>
      </c>
      <c r="B77" s="10" t="s">
        <v>140</v>
      </c>
      <c r="C77" s="10" t="s">
        <v>143</v>
      </c>
      <c r="D77" s="11" t="n">
        <v>46126</v>
      </c>
      <c r="E77" s="12" t="s">
        <v>58</v>
      </c>
      <c r="F77" s="13" t="n">
        <v>1</v>
      </c>
      <c r="G77" s="13" t="n">
        <v>9.26</v>
      </c>
      <c r="H77" s="14" t="n">
        <f aca="false">IF(AND(E77&lt;&gt;"SEK",F77&gt;0),G77/F77,"")</f>
        <v>9.26</v>
      </c>
      <c r="I77" s="12" t="s">
        <v>144</v>
      </c>
      <c r="J77" s="15" t="str">
        <f aca="false">IF(D77="","ODATERAD",IF(D77&lt;=DATE(2026,4,14),"FÖRE/INOM","EFTER"))</f>
        <v>FÖRE/INOM</v>
      </c>
      <c r="K77" s="16" t="s">
        <v>39</v>
      </c>
      <c r="L77" s="12"/>
      <c r="M77" s="10"/>
    </row>
    <row r="78" customFormat="false" ht="15" hidden="false" customHeight="false" outlineLevel="0" collapsed="false">
      <c r="A78" s="10" t="n">
        <v>77</v>
      </c>
      <c r="B78" s="10" t="s">
        <v>145</v>
      </c>
      <c r="C78" s="10" t="s">
        <v>146</v>
      </c>
      <c r="D78" s="11" t="n">
        <v>46111</v>
      </c>
      <c r="E78" s="12" t="s">
        <v>58</v>
      </c>
      <c r="F78" s="13" t="n">
        <v>588</v>
      </c>
      <c r="G78" s="13" t="n">
        <v>5443.94</v>
      </c>
      <c r="H78" s="14" t="n">
        <f aca="false">IF(AND(E78&lt;&gt;"SEK",F78&gt;0),G78/F78,"")</f>
        <v>9.25840136054422</v>
      </c>
      <c r="I78" s="12" t="s">
        <v>144</v>
      </c>
      <c r="J78" s="15" t="str">
        <f aca="false">IF(D78="","ODATERAD",IF(D78&lt;=DATE(2026,4,14),"FÖRE/INOM","EFTER"))</f>
        <v>FÖRE/INOM</v>
      </c>
      <c r="K78" s="16" t="s">
        <v>39</v>
      </c>
      <c r="L78" s="12"/>
      <c r="M78" s="10"/>
    </row>
    <row r="79" customFormat="false" ht="15" hidden="false" customHeight="false" outlineLevel="0" collapsed="false">
      <c r="A79" s="10" t="n">
        <v>78</v>
      </c>
      <c r="B79" s="10" t="s">
        <v>147</v>
      </c>
      <c r="C79" s="10" t="s">
        <v>148</v>
      </c>
      <c r="D79" s="11" t="n">
        <v>46128</v>
      </c>
      <c r="E79" s="12" t="s">
        <v>90</v>
      </c>
      <c r="F79" s="13" t="n">
        <v>302.58</v>
      </c>
      <c r="G79" s="13" t="n">
        <v>86.1</v>
      </c>
      <c r="H79" s="14" t="n">
        <f aca="false">IF(AND(E79&lt;&gt;"SEK",F79&gt;0),G79/F79,"")</f>
        <v>0.284552845528455</v>
      </c>
      <c r="I79" s="12" t="s">
        <v>144</v>
      </c>
      <c r="J79" s="15" t="str">
        <f aca="false">IF(D79="","ODATERAD",IF(D79&lt;=DATE(2026,4,14),"FÖRE/INOM","EFTER"))</f>
        <v>EFTER</v>
      </c>
      <c r="K79" s="16" t="s">
        <v>39</v>
      </c>
      <c r="L79" s="12"/>
      <c r="M79" s="10"/>
    </row>
    <row r="80" customFormat="false" ht="15" hidden="false" customHeight="false" outlineLevel="0" collapsed="false">
      <c r="A80" s="10" t="n">
        <v>79</v>
      </c>
      <c r="B80" s="10" t="s">
        <v>147</v>
      </c>
      <c r="C80" s="10" t="s">
        <v>149</v>
      </c>
      <c r="D80" s="11" t="n">
        <v>46158</v>
      </c>
      <c r="E80" s="12" t="s">
        <v>90</v>
      </c>
      <c r="F80" s="13" t="n">
        <v>302.58</v>
      </c>
      <c r="G80" s="13" t="n">
        <v>86.1</v>
      </c>
      <c r="H80" s="14" t="n">
        <f aca="false">IF(AND(E80&lt;&gt;"SEK",F80&gt;0),G80/F80,"")</f>
        <v>0.284552845528455</v>
      </c>
      <c r="I80" s="12" t="s">
        <v>144</v>
      </c>
      <c r="J80" s="15" t="str">
        <f aca="false">IF(D80="","ODATERAD",IF(D80&lt;=DATE(2026,4,14),"FÖRE/INOM","EFTER"))</f>
        <v>EFTER</v>
      </c>
      <c r="K80" s="16" t="s">
        <v>39</v>
      </c>
      <c r="L80" s="12"/>
      <c r="M80" s="10"/>
    </row>
    <row r="81" customFormat="false" ht="15" hidden="false" customHeight="false" outlineLevel="0" collapsed="false">
      <c r="A81" s="10" t="n">
        <v>80</v>
      </c>
      <c r="B81" s="10" t="s">
        <v>150</v>
      </c>
      <c r="C81" s="10" t="s">
        <v>151</v>
      </c>
      <c r="D81" s="11" t="n">
        <v>46046</v>
      </c>
      <c r="E81" s="12" t="s">
        <v>58</v>
      </c>
      <c r="F81" s="13" t="n">
        <v>13.75</v>
      </c>
      <c r="G81" s="13" t="n">
        <v>127.3</v>
      </c>
      <c r="H81" s="14" t="n">
        <f aca="false">IF(AND(E81&lt;&gt;"SEK",F81&gt;0),G81/F81,"")</f>
        <v>9.25818181818182</v>
      </c>
      <c r="I81" s="12" t="s">
        <v>144</v>
      </c>
      <c r="J81" s="15" t="str">
        <f aca="false">IF(D81="","ODATERAD",IF(D81&lt;=DATE(2026,4,14),"FÖRE/INOM","EFTER"))</f>
        <v>FÖRE/INOM</v>
      </c>
      <c r="K81" s="16" t="s">
        <v>39</v>
      </c>
      <c r="L81" s="12"/>
      <c r="M81" s="10"/>
    </row>
    <row r="82" customFormat="false" ht="15" hidden="false" customHeight="false" outlineLevel="0" collapsed="false">
      <c r="A82" s="10" t="n">
        <v>81</v>
      </c>
      <c r="B82" s="10" t="s">
        <v>150</v>
      </c>
      <c r="C82" s="10" t="s">
        <v>152</v>
      </c>
      <c r="D82" s="11" t="n">
        <v>46051</v>
      </c>
      <c r="E82" s="12" t="s">
        <v>58</v>
      </c>
      <c r="F82" s="13" t="n">
        <v>123.75</v>
      </c>
      <c r="G82" s="13" t="n">
        <v>1145.73</v>
      </c>
      <c r="H82" s="14" t="n">
        <f aca="false">IF(AND(E82&lt;&gt;"SEK",F82&gt;0),G82/F82,"")</f>
        <v>9.25842424242424</v>
      </c>
      <c r="I82" s="12" t="s">
        <v>144</v>
      </c>
      <c r="J82" s="15" t="str">
        <f aca="false">IF(D82="","ODATERAD",IF(D82&lt;=DATE(2026,4,14),"FÖRE/INOM","EFTER"))</f>
        <v>FÖRE/INOM</v>
      </c>
      <c r="K82" s="16" t="s">
        <v>39</v>
      </c>
      <c r="L82" s="12"/>
      <c r="M82" s="10"/>
    </row>
    <row r="83" customFormat="false" ht="15" hidden="false" customHeight="false" outlineLevel="0" collapsed="false">
      <c r="A83" s="10" t="n">
        <v>82</v>
      </c>
      <c r="B83" s="10" t="s">
        <v>150</v>
      </c>
      <c r="C83" s="10" t="s">
        <v>153</v>
      </c>
      <c r="D83" s="11" t="n">
        <v>46070</v>
      </c>
      <c r="E83" s="12" t="s">
        <v>58</v>
      </c>
      <c r="F83" s="13" t="n">
        <v>412.5</v>
      </c>
      <c r="G83" s="13" t="n">
        <v>3819.09</v>
      </c>
      <c r="H83" s="14" t="n">
        <f aca="false">IF(AND(E83&lt;&gt;"SEK",F83&gt;0),G83/F83,"")</f>
        <v>9.2584</v>
      </c>
      <c r="I83" s="12" t="s">
        <v>144</v>
      </c>
      <c r="J83" s="15" t="str">
        <f aca="false">IF(D83="","ODATERAD",IF(D83&lt;=DATE(2026,4,14),"FÖRE/INOM","EFTER"))</f>
        <v>FÖRE/INOM</v>
      </c>
      <c r="K83" s="16" t="s">
        <v>39</v>
      </c>
      <c r="L83" s="12"/>
      <c r="M83" s="10"/>
    </row>
    <row r="84" customFormat="false" ht="15" hidden="false" customHeight="false" outlineLevel="0" collapsed="false">
      <c r="A84" s="10" t="n">
        <v>83</v>
      </c>
      <c r="B84" s="10" t="s">
        <v>150</v>
      </c>
      <c r="C84" s="10" t="s">
        <v>154</v>
      </c>
      <c r="D84" s="11" t="n">
        <v>46105</v>
      </c>
      <c r="E84" s="12" t="s">
        <v>58</v>
      </c>
      <c r="F84" s="13" t="n">
        <v>412.5</v>
      </c>
      <c r="G84" s="13" t="n">
        <v>3819.09</v>
      </c>
      <c r="H84" s="14" t="n">
        <f aca="false">IF(AND(E84&lt;&gt;"SEK",F84&gt;0),G84/F84,"")</f>
        <v>9.2584</v>
      </c>
      <c r="I84" s="12" t="s">
        <v>144</v>
      </c>
      <c r="J84" s="15" t="str">
        <f aca="false">IF(D84="","ODATERAD",IF(D84&lt;=DATE(2026,4,14),"FÖRE/INOM","EFTER"))</f>
        <v>FÖRE/INOM</v>
      </c>
      <c r="K84" s="16" t="s">
        <v>39</v>
      </c>
      <c r="L84" s="12"/>
      <c r="M84" s="10"/>
    </row>
    <row r="85" customFormat="false" ht="15" hidden="false" customHeight="false" outlineLevel="0" collapsed="false">
      <c r="A85" s="10" t="n">
        <v>84</v>
      </c>
      <c r="B85" s="10" t="s">
        <v>150</v>
      </c>
      <c r="C85" s="10" t="s">
        <v>155</v>
      </c>
      <c r="D85" s="11" t="n">
        <v>46129</v>
      </c>
      <c r="E85" s="12" t="s">
        <v>58</v>
      </c>
      <c r="F85" s="13" t="n">
        <v>412.5</v>
      </c>
      <c r="G85" s="13" t="n">
        <v>3819.09</v>
      </c>
      <c r="H85" s="14" t="n">
        <f aca="false">IF(AND(E85&lt;&gt;"SEK",F85&gt;0),G85/F85,"")</f>
        <v>9.2584</v>
      </c>
      <c r="I85" s="12" t="s">
        <v>156</v>
      </c>
      <c r="J85" s="15" t="str">
        <f aca="false">IF(D85="","ODATERAD",IF(D85&lt;=DATE(2026,4,14),"FÖRE/INOM","EFTER"))</f>
        <v>EFTER</v>
      </c>
      <c r="K85" s="16" t="s">
        <v>39</v>
      </c>
      <c r="L85" s="12"/>
      <c r="M85" s="10" t="s">
        <v>157</v>
      </c>
    </row>
    <row r="86" customFormat="false" ht="15" hidden="false" customHeight="false" outlineLevel="0" collapsed="false">
      <c r="A86" s="10" t="n">
        <v>85</v>
      </c>
      <c r="B86" s="10" t="s">
        <v>150</v>
      </c>
      <c r="C86" s="10" t="s">
        <v>158</v>
      </c>
      <c r="D86" s="11" t="n">
        <v>46159</v>
      </c>
      <c r="E86" s="12" t="s">
        <v>58</v>
      </c>
      <c r="F86" s="13" t="n">
        <v>412.5</v>
      </c>
      <c r="G86" s="13" t="n">
        <v>3819.09</v>
      </c>
      <c r="H86" s="14" t="n">
        <f aca="false">IF(AND(E86&lt;&gt;"SEK",F86&gt;0),G86/F86,"")</f>
        <v>9.2584</v>
      </c>
      <c r="I86" s="12" t="s">
        <v>156</v>
      </c>
      <c r="J86" s="15" t="str">
        <f aca="false">IF(D86="","ODATERAD",IF(D86&lt;=DATE(2026,4,14),"FÖRE/INOM","EFTER"))</f>
        <v>EFTER</v>
      </c>
      <c r="K86" s="16" t="s">
        <v>39</v>
      </c>
      <c r="L86" s="12"/>
      <c r="M86" s="10"/>
    </row>
    <row r="87" customFormat="false" ht="15" hidden="false" customHeight="false" outlineLevel="0" collapsed="false">
      <c r="A87" s="10" t="n">
        <v>86</v>
      </c>
      <c r="B87" s="10" t="s">
        <v>159</v>
      </c>
      <c r="C87" s="10" t="s">
        <v>160</v>
      </c>
      <c r="D87" s="11" t="n">
        <v>46130</v>
      </c>
      <c r="E87" s="12" t="s">
        <v>58</v>
      </c>
      <c r="F87" s="13" t="n">
        <v>31.25</v>
      </c>
      <c r="G87" s="13" t="n">
        <v>289.32</v>
      </c>
      <c r="H87" s="14" t="n">
        <f aca="false">IF(AND(E87&lt;&gt;"SEK",F87&gt;0),G87/F87,"")</f>
        <v>9.25824</v>
      </c>
      <c r="I87" s="12" t="s">
        <v>156</v>
      </c>
      <c r="J87" s="15" t="str">
        <f aca="false">IF(D87="","ODATERAD",IF(D87&lt;=DATE(2026,4,14),"FÖRE/INOM","EFTER"))</f>
        <v>EFTER</v>
      </c>
      <c r="K87" s="16" t="s">
        <v>39</v>
      </c>
      <c r="L87" s="12"/>
      <c r="M87" s="10" t="s">
        <v>161</v>
      </c>
    </row>
    <row r="88" customFormat="false" ht="15" hidden="false" customHeight="false" outlineLevel="0" collapsed="false">
      <c r="A88" s="10" t="n">
        <v>87</v>
      </c>
      <c r="B88" s="10" t="s">
        <v>159</v>
      </c>
      <c r="C88" s="10" t="s">
        <v>162</v>
      </c>
      <c r="D88" s="11" t="n">
        <v>46132</v>
      </c>
      <c r="E88" s="12" t="s">
        <v>58</v>
      </c>
      <c r="F88" s="13" t="n">
        <v>63.71</v>
      </c>
      <c r="G88" s="13" t="n">
        <v>589.85</v>
      </c>
      <c r="H88" s="14" t="n">
        <f aca="false">IF(AND(E88&lt;&gt;"SEK",F88&gt;0),G88/F88,"")</f>
        <v>9.25835818552818</v>
      </c>
      <c r="I88" s="12" t="s">
        <v>156</v>
      </c>
      <c r="J88" s="15" t="str">
        <f aca="false">IF(D88="","ODATERAD",IF(D88&lt;=DATE(2026,4,14),"FÖRE/INOM","EFTER"))</f>
        <v>EFTER</v>
      </c>
      <c r="K88" s="16" t="s">
        <v>39</v>
      </c>
      <c r="L88" s="12"/>
      <c r="M88" s="10"/>
    </row>
    <row r="89" customFormat="false" ht="15" hidden="false" customHeight="false" outlineLevel="0" collapsed="false">
      <c r="A89" s="10" t="n">
        <v>88</v>
      </c>
      <c r="B89" s="10" t="s">
        <v>159</v>
      </c>
      <c r="C89" s="10" t="s">
        <v>163</v>
      </c>
      <c r="D89" s="11" t="n">
        <v>46130</v>
      </c>
      <c r="E89" s="12" t="s">
        <v>58</v>
      </c>
      <c r="F89" s="13" t="n">
        <v>63.44</v>
      </c>
      <c r="G89" s="13" t="n">
        <v>587.35</v>
      </c>
      <c r="H89" s="14" t="n">
        <f aca="false">IF(AND(E89&lt;&gt;"SEK",F89&gt;0),G89/F89,"")</f>
        <v>9.25835435056747</v>
      </c>
      <c r="I89" s="12" t="s">
        <v>156</v>
      </c>
      <c r="J89" s="15" t="str">
        <f aca="false">IF(D89="","ODATERAD",IF(D89&lt;=DATE(2026,4,14),"FÖRE/INOM","EFTER"))</f>
        <v>EFTER</v>
      </c>
      <c r="K89" s="16" t="s">
        <v>39</v>
      </c>
      <c r="L89" s="12"/>
      <c r="M89" s="10"/>
    </row>
    <row r="90" customFormat="false" ht="15" hidden="false" customHeight="false" outlineLevel="0" collapsed="false">
      <c r="A90" s="10" t="n">
        <v>89</v>
      </c>
      <c r="B90" s="10" t="s">
        <v>159</v>
      </c>
      <c r="C90" s="10" t="s">
        <v>164</v>
      </c>
      <c r="D90" s="11" t="n">
        <v>46132</v>
      </c>
      <c r="E90" s="12" t="s">
        <v>58</v>
      </c>
      <c r="F90" s="13" t="n">
        <v>62.95</v>
      </c>
      <c r="G90" s="13" t="n">
        <v>582.82</v>
      </c>
      <c r="H90" s="14" t="n">
        <f aca="false">IF(AND(E90&lt;&gt;"SEK",F90&gt;0),G90/F90,"")</f>
        <v>9.25845909451946</v>
      </c>
      <c r="I90" s="12" t="s">
        <v>156</v>
      </c>
      <c r="J90" s="15" t="str">
        <f aca="false">IF(D90="","ODATERAD",IF(D90&lt;=DATE(2026,4,14),"FÖRE/INOM","EFTER"))</f>
        <v>EFTER</v>
      </c>
      <c r="K90" s="16" t="s">
        <v>39</v>
      </c>
      <c r="L90" s="12"/>
      <c r="M90" s="10"/>
    </row>
    <row r="91" customFormat="false" ht="15" hidden="false" customHeight="false" outlineLevel="0" collapsed="false">
      <c r="A91" s="10" t="n">
        <v>90</v>
      </c>
      <c r="B91" s="10" t="s">
        <v>159</v>
      </c>
      <c r="C91" s="10" t="s">
        <v>165</v>
      </c>
      <c r="D91" s="11" t="n">
        <v>46131</v>
      </c>
      <c r="E91" s="12" t="s">
        <v>58</v>
      </c>
      <c r="F91" s="13" t="n">
        <v>63.66</v>
      </c>
      <c r="G91" s="13" t="n">
        <v>589.39</v>
      </c>
      <c r="H91" s="14" t="n">
        <f aca="false">IF(AND(E91&lt;&gt;"SEK",F91&gt;0),G91/F91,"")</f>
        <v>9.2584040213635</v>
      </c>
      <c r="I91" s="12" t="s">
        <v>156</v>
      </c>
      <c r="J91" s="15" t="str">
        <f aca="false">IF(D91="","ODATERAD",IF(D91&lt;=DATE(2026,4,14),"FÖRE/INOM","EFTER"))</f>
        <v>EFTER</v>
      </c>
      <c r="K91" s="16" t="s">
        <v>39</v>
      </c>
      <c r="L91" s="12"/>
      <c r="M91" s="10"/>
    </row>
    <row r="92" customFormat="false" ht="15" hidden="false" customHeight="false" outlineLevel="0" collapsed="false">
      <c r="A92" s="10" t="n">
        <v>91</v>
      </c>
      <c r="B92" s="10" t="s">
        <v>159</v>
      </c>
      <c r="C92" s="10" t="s">
        <v>166</v>
      </c>
      <c r="D92" s="11" t="n">
        <v>46132</v>
      </c>
      <c r="E92" s="12" t="s">
        <v>58</v>
      </c>
      <c r="F92" s="13" t="n">
        <v>64.2</v>
      </c>
      <c r="G92" s="13" t="n">
        <v>594.39</v>
      </c>
      <c r="H92" s="14" t="n">
        <f aca="false">IF(AND(E92&lt;&gt;"SEK",F92&gt;0),G92/F92,"")</f>
        <v>9.25841121495327</v>
      </c>
      <c r="I92" s="12" t="s">
        <v>156</v>
      </c>
      <c r="J92" s="15" t="str">
        <f aca="false">IF(D92="","ODATERAD",IF(D92&lt;=DATE(2026,4,14),"FÖRE/INOM","EFTER"))</f>
        <v>EFTER</v>
      </c>
      <c r="K92" s="16" t="s">
        <v>39</v>
      </c>
      <c r="L92" s="12"/>
      <c r="M92" s="10"/>
    </row>
    <row r="93" customFormat="false" ht="15" hidden="false" customHeight="false" outlineLevel="0" collapsed="false">
      <c r="A93" s="10" t="n">
        <v>92</v>
      </c>
      <c r="B93" s="10" t="s">
        <v>159</v>
      </c>
      <c r="C93" s="10" t="s">
        <v>167</v>
      </c>
      <c r="D93" s="11" t="n">
        <v>46130</v>
      </c>
      <c r="E93" s="12" t="s">
        <v>58</v>
      </c>
      <c r="F93" s="13" t="n">
        <v>64.03</v>
      </c>
      <c r="G93" s="13" t="n">
        <v>592.82</v>
      </c>
      <c r="H93" s="14" t="n">
        <f aca="false">IF(AND(E93&lt;&gt;"SEK",F93&gt;0),G93/F93,"")</f>
        <v>9.25847259097298</v>
      </c>
      <c r="I93" s="12" t="s">
        <v>156</v>
      </c>
      <c r="J93" s="15" t="str">
        <f aca="false">IF(D93="","ODATERAD",IF(D93&lt;=DATE(2026,4,14),"FÖRE/INOM","EFTER"))</f>
        <v>EFTER</v>
      </c>
      <c r="K93" s="16" t="s">
        <v>39</v>
      </c>
      <c r="L93" s="12"/>
      <c r="M93" s="10"/>
    </row>
    <row r="94" customFormat="false" ht="15" hidden="false" customHeight="false" outlineLevel="0" collapsed="false">
      <c r="A94" s="10" t="n">
        <v>93</v>
      </c>
      <c r="B94" s="10" t="s">
        <v>159</v>
      </c>
      <c r="C94" s="10" t="s">
        <v>168</v>
      </c>
      <c r="D94" s="11" t="n">
        <v>46130</v>
      </c>
      <c r="E94" s="12" t="s">
        <v>58</v>
      </c>
      <c r="F94" s="13" t="n">
        <v>63.74</v>
      </c>
      <c r="G94" s="13" t="n">
        <v>590.13</v>
      </c>
      <c r="H94" s="14" t="n">
        <f aca="false">IF(AND(E94&lt;&gt;"SEK",F94&gt;0),G94/F94,"")</f>
        <v>9.25839347348604</v>
      </c>
      <c r="I94" s="12" t="s">
        <v>156</v>
      </c>
      <c r="J94" s="15" t="str">
        <f aca="false">IF(D94="","ODATERAD",IF(D94&lt;=DATE(2026,4,14),"FÖRE/INOM","EFTER"))</f>
        <v>EFTER</v>
      </c>
      <c r="K94" s="16" t="s">
        <v>39</v>
      </c>
      <c r="L94" s="12"/>
      <c r="M94" s="10"/>
    </row>
    <row r="95" customFormat="false" ht="15" hidden="false" customHeight="false" outlineLevel="0" collapsed="false">
      <c r="A95" s="10" t="n">
        <v>94</v>
      </c>
      <c r="B95" s="10" t="s">
        <v>159</v>
      </c>
      <c r="C95" s="10" t="s">
        <v>169</v>
      </c>
      <c r="D95" s="11" t="n">
        <v>46122</v>
      </c>
      <c r="E95" s="12" t="s">
        <v>58</v>
      </c>
      <c r="F95" s="13" t="n">
        <v>6.25</v>
      </c>
      <c r="G95" s="13" t="n">
        <v>57.86</v>
      </c>
      <c r="H95" s="14" t="n">
        <f aca="false">IF(AND(E95&lt;&gt;"SEK",F95&gt;0),G95/F95,"")</f>
        <v>9.2576</v>
      </c>
      <c r="I95" s="12" t="s">
        <v>156</v>
      </c>
      <c r="J95" s="15" t="str">
        <f aca="false">IF(D95="","ODATERAD",IF(D95&lt;=DATE(2026,4,14),"FÖRE/INOM","EFTER"))</f>
        <v>FÖRE/INOM</v>
      </c>
      <c r="K95" s="16" t="s">
        <v>39</v>
      </c>
      <c r="L95" s="12"/>
      <c r="M95" s="10"/>
    </row>
    <row r="96" customFormat="false" ht="15" hidden="false" customHeight="false" outlineLevel="0" collapsed="false">
      <c r="A96" s="10" t="n">
        <v>95</v>
      </c>
      <c r="B96" s="10" t="s">
        <v>159</v>
      </c>
      <c r="C96" s="10" t="s">
        <v>170</v>
      </c>
      <c r="D96" s="11" t="n">
        <v>46132</v>
      </c>
      <c r="E96" s="12" t="s">
        <v>58</v>
      </c>
      <c r="F96" s="13" t="n">
        <v>64.43</v>
      </c>
      <c r="G96" s="13" t="n">
        <v>596.52</v>
      </c>
      <c r="H96" s="14" t="n">
        <f aca="false">IF(AND(E96&lt;&gt;"SEK",F96&gt;0),G96/F96,"")</f>
        <v>9.25841999068757</v>
      </c>
      <c r="I96" s="12" t="s">
        <v>156</v>
      </c>
      <c r="J96" s="15" t="str">
        <f aca="false">IF(D96="","ODATERAD",IF(D96&lt;=DATE(2026,4,14),"FÖRE/INOM","EFTER"))</f>
        <v>EFTER</v>
      </c>
      <c r="K96" s="16" t="s">
        <v>39</v>
      </c>
      <c r="L96" s="12"/>
      <c r="M96" s="10"/>
    </row>
    <row r="97" customFormat="false" ht="15" hidden="false" customHeight="false" outlineLevel="0" collapsed="false">
      <c r="A97" s="10" t="n">
        <v>96</v>
      </c>
      <c r="B97" s="10" t="s">
        <v>159</v>
      </c>
      <c r="C97" s="10" t="s">
        <v>171</v>
      </c>
      <c r="D97" s="11" t="n">
        <v>46164</v>
      </c>
      <c r="E97" s="12" t="s">
        <v>58</v>
      </c>
      <c r="F97" s="13" t="n">
        <v>87.7</v>
      </c>
      <c r="G97" s="13" t="n">
        <v>811.96</v>
      </c>
      <c r="H97" s="14" t="n">
        <f aca="false">IF(AND(E97&lt;&gt;"SEK",F97&gt;0),G97/F97,"")</f>
        <v>9.25838084378563</v>
      </c>
      <c r="I97" s="12" t="s">
        <v>156</v>
      </c>
      <c r="J97" s="15" t="str">
        <f aca="false">IF(D97="","ODATERAD",IF(D97&lt;=DATE(2026,4,14),"FÖRE/INOM","EFTER"))</f>
        <v>EFTER</v>
      </c>
      <c r="K97" s="16" t="s">
        <v>39</v>
      </c>
      <c r="L97" s="12"/>
      <c r="M97" s="10"/>
    </row>
    <row r="98" customFormat="false" ht="15" hidden="false" customHeight="false" outlineLevel="0" collapsed="false">
      <c r="A98" s="10" t="n">
        <v>97</v>
      </c>
      <c r="B98" s="10" t="s">
        <v>159</v>
      </c>
      <c r="C98" s="10" t="s">
        <v>172</v>
      </c>
      <c r="D98" s="11" t="n">
        <v>46131</v>
      </c>
      <c r="E98" s="12" t="s">
        <v>58</v>
      </c>
      <c r="F98" s="13" t="n">
        <v>62.7</v>
      </c>
      <c r="G98" s="13" t="n">
        <v>580.5</v>
      </c>
      <c r="H98" s="14" t="n">
        <f aca="false">IF(AND(E98&lt;&gt;"SEK",F98&gt;0),G98/F98,"")</f>
        <v>9.25837320574163</v>
      </c>
      <c r="I98" s="12" t="s">
        <v>156</v>
      </c>
      <c r="J98" s="15" t="str">
        <f aca="false">IF(D98="","ODATERAD",IF(D98&lt;=DATE(2026,4,14),"FÖRE/INOM","EFTER"))</f>
        <v>EFTER</v>
      </c>
      <c r="K98" s="16" t="s">
        <v>39</v>
      </c>
      <c r="L98" s="12"/>
      <c r="M98" s="10"/>
    </row>
    <row r="99" customFormat="false" ht="15" hidden="false" customHeight="false" outlineLevel="0" collapsed="false">
      <c r="A99" s="10" t="n">
        <v>98</v>
      </c>
      <c r="B99" s="10" t="s">
        <v>159</v>
      </c>
      <c r="C99" s="10" t="s">
        <v>173</v>
      </c>
      <c r="D99" s="11" t="n">
        <v>46132</v>
      </c>
      <c r="E99" s="12" t="s">
        <v>58</v>
      </c>
      <c r="F99" s="13" t="n">
        <v>68.4</v>
      </c>
      <c r="G99" s="13" t="n">
        <v>633.27</v>
      </c>
      <c r="H99" s="14" t="n">
        <f aca="false">IF(AND(E99&lt;&gt;"SEK",F99&gt;0),G99/F99,"")</f>
        <v>9.25833333333333</v>
      </c>
      <c r="I99" s="12" t="s">
        <v>156</v>
      </c>
      <c r="J99" s="15" t="str">
        <f aca="false">IF(D99="","ODATERAD",IF(D99&lt;=DATE(2026,4,14),"FÖRE/INOM","EFTER"))</f>
        <v>EFTER</v>
      </c>
      <c r="K99" s="16" t="s">
        <v>39</v>
      </c>
      <c r="L99" s="12"/>
      <c r="M99" s="10"/>
    </row>
    <row r="100" customFormat="false" ht="15" hidden="false" customHeight="false" outlineLevel="0" collapsed="false">
      <c r="A100" s="10" t="n">
        <v>99</v>
      </c>
      <c r="B100" s="10" t="s">
        <v>159</v>
      </c>
      <c r="C100" s="10" t="s">
        <v>174</v>
      </c>
      <c r="D100" s="11" t="n">
        <v>46132</v>
      </c>
      <c r="E100" s="12" t="s">
        <v>58</v>
      </c>
      <c r="F100" s="13" t="n">
        <v>66.74</v>
      </c>
      <c r="G100" s="13" t="n">
        <v>617.91</v>
      </c>
      <c r="H100" s="14" t="n">
        <f aca="false">IF(AND(E100&lt;&gt;"SEK",F100&gt;0),G100/F100,"")</f>
        <v>9.25846568774348</v>
      </c>
      <c r="I100" s="12" t="s">
        <v>156</v>
      </c>
      <c r="J100" s="15" t="str">
        <f aca="false">IF(D100="","ODATERAD",IF(D100&lt;=DATE(2026,4,14),"FÖRE/INOM","EFTER"))</f>
        <v>EFTER</v>
      </c>
      <c r="K100" s="16" t="s">
        <v>39</v>
      </c>
      <c r="L100" s="12"/>
      <c r="M100" s="10"/>
    </row>
    <row r="101" customFormat="false" ht="15" hidden="false" customHeight="false" outlineLevel="0" collapsed="false">
      <c r="A101" s="10" t="n">
        <v>100</v>
      </c>
      <c r="B101" s="10" t="s">
        <v>159</v>
      </c>
      <c r="C101" s="10" t="s">
        <v>175</v>
      </c>
      <c r="D101" s="11" t="n">
        <v>46130</v>
      </c>
      <c r="E101" s="12" t="s">
        <v>58</v>
      </c>
      <c r="F101" s="13" t="n">
        <v>87.5</v>
      </c>
      <c r="G101" s="13" t="n">
        <v>810.11</v>
      </c>
      <c r="H101" s="14" t="n">
        <f aca="false">IF(AND(E101&lt;&gt;"SEK",F101&gt;0),G101/F101,"")</f>
        <v>9.2584</v>
      </c>
      <c r="I101" s="12" t="s">
        <v>156</v>
      </c>
      <c r="J101" s="15" t="str">
        <f aca="false">IF(D101="","ODATERAD",IF(D101&lt;=DATE(2026,4,14),"FÖRE/INOM","EFTER"))</f>
        <v>EFTER</v>
      </c>
      <c r="K101" s="16" t="s">
        <v>39</v>
      </c>
      <c r="L101" s="12"/>
      <c r="M101" s="10"/>
    </row>
    <row r="102" customFormat="false" ht="15" hidden="false" customHeight="false" outlineLevel="0" collapsed="false">
      <c r="A102" s="10" t="n">
        <v>101</v>
      </c>
      <c r="B102" s="10" t="s">
        <v>159</v>
      </c>
      <c r="C102" s="10" t="s">
        <v>176</v>
      </c>
      <c r="D102" s="11" t="n">
        <v>46132</v>
      </c>
      <c r="E102" s="12" t="s">
        <v>58</v>
      </c>
      <c r="F102" s="13" t="n">
        <v>62.58</v>
      </c>
      <c r="G102" s="13" t="n">
        <v>579.39</v>
      </c>
      <c r="H102" s="14" t="n">
        <f aca="false">IF(AND(E102&lt;&gt;"SEK",F102&gt;0),G102/F102,"")</f>
        <v>9.25838926174497</v>
      </c>
      <c r="I102" s="12" t="s">
        <v>156</v>
      </c>
      <c r="J102" s="15" t="str">
        <f aca="false">IF(D102="","ODATERAD",IF(D102&lt;=DATE(2026,4,14),"FÖRE/INOM","EFTER"))</f>
        <v>EFTER</v>
      </c>
      <c r="K102" s="16" t="s">
        <v>39</v>
      </c>
      <c r="L102" s="12"/>
      <c r="M102" s="10"/>
    </row>
    <row r="103" customFormat="false" ht="15" hidden="false" customHeight="false" outlineLevel="0" collapsed="false">
      <c r="A103" s="10" t="n">
        <v>102</v>
      </c>
      <c r="B103" s="10" t="s">
        <v>159</v>
      </c>
      <c r="C103" s="10" t="s">
        <v>177</v>
      </c>
      <c r="D103" s="11" t="n">
        <v>46130</v>
      </c>
      <c r="E103" s="12" t="s">
        <v>58</v>
      </c>
      <c r="F103" s="13" t="n">
        <v>63.18</v>
      </c>
      <c r="G103" s="13" t="n">
        <v>584.95</v>
      </c>
      <c r="H103" s="14" t="n">
        <f aca="false">IF(AND(E103&lt;&gt;"SEK",F103&gt;0),G103/F103,"")</f>
        <v>9.25846786957898</v>
      </c>
      <c r="I103" s="12" t="s">
        <v>156</v>
      </c>
      <c r="J103" s="15" t="str">
        <f aca="false">IF(D103="","ODATERAD",IF(D103&lt;=DATE(2026,4,14),"FÖRE/INOM","EFTER"))</f>
        <v>EFTER</v>
      </c>
      <c r="K103" s="16" t="s">
        <v>39</v>
      </c>
      <c r="L103" s="12"/>
      <c r="M103" s="10"/>
    </row>
    <row r="104" customFormat="false" ht="15" hidden="false" customHeight="false" outlineLevel="0" collapsed="false">
      <c r="A104" s="10" t="n">
        <v>103</v>
      </c>
      <c r="B104" s="10" t="s">
        <v>159</v>
      </c>
      <c r="C104" s="10" t="s">
        <v>178</v>
      </c>
      <c r="D104" s="11" t="n">
        <v>46132</v>
      </c>
      <c r="E104" s="12" t="s">
        <v>58</v>
      </c>
      <c r="F104" s="13" t="n">
        <v>64.69</v>
      </c>
      <c r="G104" s="13" t="n">
        <v>598.93</v>
      </c>
      <c r="H104" s="14" t="n">
        <f aca="false">IF(AND(E104&lt;&gt;"SEK",F104&gt;0),G104/F104,"")</f>
        <v>9.25846344102643</v>
      </c>
      <c r="I104" s="12" t="s">
        <v>156</v>
      </c>
      <c r="J104" s="15" t="str">
        <f aca="false">IF(D104="","ODATERAD",IF(D104&lt;=DATE(2026,4,14),"FÖRE/INOM","EFTER"))</f>
        <v>EFTER</v>
      </c>
      <c r="K104" s="16" t="s">
        <v>39</v>
      </c>
      <c r="L104" s="12"/>
      <c r="M104" s="10"/>
    </row>
    <row r="105" customFormat="false" ht="15" hidden="false" customHeight="false" outlineLevel="0" collapsed="false">
      <c r="A105" s="10" t="n">
        <v>104</v>
      </c>
      <c r="B105" s="10" t="s">
        <v>159</v>
      </c>
      <c r="C105" s="10" t="s">
        <v>179</v>
      </c>
      <c r="D105" s="11" t="n">
        <v>46136</v>
      </c>
      <c r="E105" s="12" t="s">
        <v>58</v>
      </c>
      <c r="F105" s="13" t="n">
        <v>125</v>
      </c>
      <c r="G105" s="13" t="n">
        <v>1157.3</v>
      </c>
      <c r="H105" s="14" t="n">
        <f aca="false">IF(AND(E105&lt;&gt;"SEK",F105&gt;0),G105/F105,"")</f>
        <v>9.2584</v>
      </c>
      <c r="I105" s="12" t="s">
        <v>156</v>
      </c>
      <c r="J105" s="15" t="str">
        <f aca="false">IF(D105="","ODATERAD",IF(D105&lt;=DATE(2026,4,14),"FÖRE/INOM","EFTER"))</f>
        <v>EFTER</v>
      </c>
      <c r="K105" s="16" t="s">
        <v>39</v>
      </c>
      <c r="L105" s="12"/>
      <c r="M105" s="10"/>
    </row>
    <row r="106" customFormat="false" ht="15" hidden="false" customHeight="false" outlineLevel="0" collapsed="false">
      <c r="A106" s="10" t="n">
        <v>106</v>
      </c>
      <c r="B106" s="10" t="s">
        <v>180</v>
      </c>
      <c r="C106" s="10" t="s">
        <v>181</v>
      </c>
      <c r="D106" s="11" t="n">
        <v>46160</v>
      </c>
      <c r="E106" s="12" t="s">
        <v>46</v>
      </c>
      <c r="F106" s="13" t="n">
        <v>180</v>
      </c>
      <c r="G106" s="13" t="n">
        <v>1940.4</v>
      </c>
      <c r="H106" s="14" t="n">
        <f aca="false">IF(AND(E106&lt;&gt;"SEK",F106&gt;0),G106/F106,"")</f>
        <v>10.78</v>
      </c>
      <c r="I106" s="12" t="s">
        <v>156</v>
      </c>
      <c r="J106" s="15" t="str">
        <f aca="false">IF(D106="","ODATERAD",IF(D106&lt;=DATE(2026,4,14),"FÖRE/INOM","EFTER"))</f>
        <v>EFTER</v>
      </c>
      <c r="K106" s="17" t="s">
        <v>52</v>
      </c>
      <c r="L106" s="12" t="s">
        <v>182</v>
      </c>
      <c r="M106" s="10" t="s">
        <v>183</v>
      </c>
    </row>
    <row r="107" customFormat="false" ht="15" hidden="false" customHeight="false" outlineLevel="0" collapsed="false">
      <c r="A107" s="10" t="n">
        <v>107</v>
      </c>
      <c r="B107" s="10" t="s">
        <v>180</v>
      </c>
      <c r="C107" s="10" t="s">
        <v>184</v>
      </c>
      <c r="D107" s="11" t="n">
        <v>46165</v>
      </c>
      <c r="E107" s="12" t="s">
        <v>58</v>
      </c>
      <c r="F107" s="13" t="n">
        <v>62.5</v>
      </c>
      <c r="G107" s="13" t="n">
        <v>578.75</v>
      </c>
      <c r="H107" s="14" t="n">
        <f aca="false">IF(AND(E107&lt;&gt;"SEK",F107&gt;0),G107/F107,"")</f>
        <v>9.26</v>
      </c>
      <c r="I107" s="12" t="s">
        <v>156</v>
      </c>
      <c r="J107" s="15" t="str">
        <f aca="false">IF(D107="","ODATERAD",IF(D107&lt;=DATE(2026,4,14),"FÖRE/INOM","EFTER"))</f>
        <v>EFTER</v>
      </c>
      <c r="K107" s="17" t="s">
        <v>52</v>
      </c>
      <c r="L107" s="12" t="s">
        <v>182</v>
      </c>
      <c r="M107" s="10" t="s">
        <v>183</v>
      </c>
    </row>
    <row r="108" customFormat="false" ht="15" hidden="false" customHeight="false" outlineLevel="0" collapsed="false">
      <c r="A108" s="10" t="n">
        <v>108</v>
      </c>
      <c r="B108" s="10" t="s">
        <v>180</v>
      </c>
      <c r="C108" s="10" t="s">
        <v>185</v>
      </c>
      <c r="D108" s="11" t="n">
        <v>46132</v>
      </c>
      <c r="E108" s="12" t="s">
        <v>58</v>
      </c>
      <c r="F108" s="13" t="n">
        <v>63.3</v>
      </c>
      <c r="G108" s="13" t="n">
        <v>586.06</v>
      </c>
      <c r="H108" s="14" t="n">
        <f aca="false">IF(AND(E108&lt;&gt;"SEK",F108&gt;0),G108/F108,"")</f>
        <v>9.25845181674566</v>
      </c>
      <c r="I108" s="12" t="s">
        <v>156</v>
      </c>
      <c r="J108" s="15" t="str">
        <f aca="false">IF(D108="","ODATERAD",IF(D108&lt;=DATE(2026,4,14),"FÖRE/INOM","EFTER"))</f>
        <v>EFTER</v>
      </c>
      <c r="K108" s="17" t="s">
        <v>52</v>
      </c>
      <c r="L108" s="12" t="s">
        <v>182</v>
      </c>
      <c r="M108" s="10" t="s">
        <v>183</v>
      </c>
    </row>
    <row r="109" customFormat="false" ht="15" hidden="false" customHeight="false" outlineLevel="0" collapsed="false">
      <c r="A109" s="10" t="n">
        <v>109</v>
      </c>
      <c r="B109" s="10" t="s">
        <v>180</v>
      </c>
      <c r="C109" s="10" t="s">
        <v>186</v>
      </c>
      <c r="D109" s="11" t="n">
        <v>46133</v>
      </c>
      <c r="E109" s="12" t="s">
        <v>58</v>
      </c>
      <c r="F109" s="13" t="n">
        <v>642.74</v>
      </c>
      <c r="G109" s="13" t="n">
        <v>5950.74</v>
      </c>
      <c r="H109" s="14" t="n">
        <f aca="false">IF(AND(E109&lt;&gt;"SEK",F109&gt;0),G109/F109,"")</f>
        <v>9.25839375175032</v>
      </c>
      <c r="I109" s="12" t="s">
        <v>156</v>
      </c>
      <c r="J109" s="15" t="str">
        <f aca="false">IF(D109="","ODATERAD",IF(D109&lt;=DATE(2026,4,14),"FÖRE/INOM","EFTER"))</f>
        <v>EFTER</v>
      </c>
      <c r="K109" s="17" t="s">
        <v>52</v>
      </c>
      <c r="L109" s="12" t="s">
        <v>182</v>
      </c>
      <c r="M109" s="10" t="s">
        <v>183</v>
      </c>
    </row>
    <row r="110" customFormat="false" ht="15" hidden="false" customHeight="false" outlineLevel="0" collapsed="false">
      <c r="A110" s="10" t="n">
        <v>110</v>
      </c>
      <c r="B110" s="10" t="s">
        <v>180</v>
      </c>
      <c r="C110" s="10" t="s">
        <v>187</v>
      </c>
      <c r="D110" s="11" t="n">
        <v>46132</v>
      </c>
      <c r="E110" s="12" t="s">
        <v>58</v>
      </c>
      <c r="F110" s="13" t="n">
        <v>66.28</v>
      </c>
      <c r="G110" s="13" t="n">
        <v>613.65</v>
      </c>
      <c r="H110" s="14" t="n">
        <f aca="false">IF(AND(E110&lt;&gt;"SEK",F110&gt;0),G110/F110,"")</f>
        <v>9.2584490042245</v>
      </c>
      <c r="I110" s="12" t="s">
        <v>156</v>
      </c>
      <c r="J110" s="15" t="str">
        <f aca="false">IF(D110="","ODATERAD",IF(D110&lt;=DATE(2026,4,14),"FÖRE/INOM","EFTER"))</f>
        <v>EFTER</v>
      </c>
      <c r="K110" s="17" t="s">
        <v>52</v>
      </c>
      <c r="L110" s="12" t="s">
        <v>182</v>
      </c>
      <c r="M110" s="10" t="s">
        <v>183</v>
      </c>
    </row>
    <row r="111" customFormat="false" ht="15" hidden="false" customHeight="false" outlineLevel="0" collapsed="false">
      <c r="C111" s="3" t="s">
        <v>188</v>
      </c>
      <c r="G111" s="19" t="n">
        <f aca="false">SUM(G2:G110)</f>
        <v>328940.32</v>
      </c>
    </row>
  </sheetData>
  <autoFilter ref="A1:M110"/>
  <dataValidations count="1">
    <dataValidation allowBlank="false" errorStyle="stop" operator="between" showDropDown="false" showErrorMessage="false" showInputMessage="false" sqref="K2:K110" type="list">
      <formula1>"J,N,UTRED"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38"/>
    <col collapsed="false" customWidth="true" hidden="false" outlineLevel="0" max="5" min="5" style="0" width="70"/>
  </cols>
  <sheetData>
    <row r="1" customFormat="false" ht="15" hidden="false" customHeight="false" outlineLevel="0" collapsed="false">
      <c r="A1" s="20" t="s">
        <v>26</v>
      </c>
      <c r="B1" s="20" t="s">
        <v>29</v>
      </c>
      <c r="C1" s="20" t="s">
        <v>189</v>
      </c>
      <c r="D1" s="20" t="s">
        <v>190</v>
      </c>
      <c r="E1" s="20" t="s">
        <v>191</v>
      </c>
    </row>
    <row r="2" customFormat="false" ht="15" hidden="false" customHeight="false" outlineLevel="0" collapsed="false">
      <c r="A2" s="11" t="n">
        <v>46126</v>
      </c>
      <c r="B2" s="13" t="n">
        <v>125000</v>
      </c>
      <c r="C2" s="12" t="s">
        <v>192</v>
      </c>
      <c r="D2" s="12" t="s">
        <v>193</v>
      </c>
      <c r="E2" s="10" t="s">
        <v>194</v>
      </c>
    </row>
    <row r="3" customFormat="false" ht="15" hidden="false" customHeight="false" outlineLevel="0" collapsed="false">
      <c r="A3" s="21"/>
      <c r="B3" s="21"/>
      <c r="C3" s="15"/>
      <c r="D3" s="22" t="s">
        <v>195</v>
      </c>
      <c r="E3" s="15"/>
    </row>
    <row r="4" customFormat="false" ht="15" hidden="false" customHeight="false" outlineLevel="0" collapsed="false">
      <c r="A4" s="21"/>
      <c r="B4" s="21"/>
      <c r="C4" s="15"/>
      <c r="D4" s="22" t="s">
        <v>195</v>
      </c>
      <c r="E4" s="15"/>
    </row>
    <row r="5" customFormat="false" ht="15" hidden="false" customHeight="false" outlineLevel="0" collapsed="false">
      <c r="A5" s="21"/>
      <c r="B5" s="21"/>
      <c r="C5" s="15"/>
      <c r="D5" s="22" t="s">
        <v>195</v>
      </c>
      <c r="E5" s="15"/>
    </row>
    <row r="6" customFormat="false" ht="15" hidden="false" customHeight="false" outlineLevel="0" collapsed="false">
      <c r="A6" s="21"/>
      <c r="B6" s="21"/>
      <c r="C6" s="15"/>
      <c r="D6" s="22" t="s">
        <v>195</v>
      </c>
      <c r="E6" s="15"/>
    </row>
    <row r="7" customFormat="false" ht="15" hidden="false" customHeight="false" outlineLevel="0" collapsed="false">
      <c r="A7" s="21"/>
      <c r="B7" s="21"/>
      <c r="C7" s="15"/>
      <c r="D7" s="22" t="s">
        <v>195</v>
      </c>
      <c r="E7" s="15"/>
    </row>
    <row r="8" customFormat="false" ht="15" hidden="false" customHeight="false" outlineLevel="0" collapsed="false">
      <c r="A8" s="21"/>
      <c r="B8" s="21"/>
      <c r="C8" s="15"/>
      <c r="D8" s="22" t="s">
        <v>195</v>
      </c>
      <c r="E8" s="15"/>
    </row>
    <row r="9" customFormat="false" ht="15" hidden="false" customHeight="false" outlineLevel="0" collapsed="false">
      <c r="A9" s="21"/>
      <c r="B9" s="21"/>
      <c r="C9" s="15"/>
      <c r="D9" s="22" t="s">
        <v>195</v>
      </c>
      <c r="E9" s="15"/>
    </row>
    <row r="10" customFormat="false" ht="15" hidden="false" customHeight="false" outlineLevel="0" collapsed="false">
      <c r="A10" s="21"/>
      <c r="B10" s="21"/>
      <c r="C10" s="15"/>
      <c r="D10" s="22" t="s">
        <v>195</v>
      </c>
      <c r="E10" s="15"/>
    </row>
    <row r="11" customFormat="false" ht="15" hidden="false" customHeight="false" outlineLevel="0" collapsed="false">
      <c r="A11" s="21"/>
      <c r="B11" s="21"/>
      <c r="C11" s="15"/>
      <c r="D11" s="22" t="s">
        <v>195</v>
      </c>
      <c r="E11" s="15"/>
    </row>
    <row r="12" customFormat="false" ht="15" hidden="false" customHeight="false" outlineLevel="0" collapsed="false">
      <c r="A12" s="21"/>
      <c r="B12" s="21"/>
      <c r="C12" s="15"/>
      <c r="D12" s="22" t="s">
        <v>195</v>
      </c>
      <c r="E12" s="15"/>
    </row>
    <row r="13" customFormat="false" ht="15" hidden="false" customHeight="false" outlineLevel="0" collapsed="false">
      <c r="A13" s="21"/>
      <c r="B13" s="21"/>
      <c r="C13" s="15"/>
      <c r="D13" s="22" t="s">
        <v>195</v>
      </c>
      <c r="E13" s="15"/>
    </row>
    <row r="14" customFormat="false" ht="15" hidden="false" customHeight="false" outlineLevel="0" collapsed="false">
      <c r="A14" s="21"/>
      <c r="B14" s="21"/>
      <c r="C14" s="15"/>
      <c r="D14" s="22" t="s">
        <v>195</v>
      </c>
      <c r="E14" s="15"/>
    </row>
    <row r="15" customFormat="false" ht="15" hidden="false" customHeight="false" outlineLevel="0" collapsed="false">
      <c r="A15" s="21"/>
      <c r="B15" s="21"/>
      <c r="C15" s="15"/>
      <c r="D15" s="22" t="s">
        <v>195</v>
      </c>
      <c r="E15" s="15"/>
    </row>
    <row r="16" customFormat="false" ht="15" hidden="false" customHeight="false" outlineLevel="0" collapsed="false">
      <c r="A16" s="21"/>
      <c r="B16" s="21"/>
      <c r="C16" s="15"/>
      <c r="D16" s="22" t="s">
        <v>195</v>
      </c>
      <c r="E16" s="15"/>
    </row>
    <row r="17" customFormat="false" ht="15" hidden="false" customHeight="false" outlineLevel="0" collapsed="false">
      <c r="A17" s="23" t="s">
        <v>196</v>
      </c>
      <c r="B17" s="24" t="n">
        <f aca="false">SUM(B2:B16)</f>
        <v>125000</v>
      </c>
      <c r="C17" s="15"/>
      <c r="D17" s="15"/>
      <c r="E17" s="15"/>
    </row>
    <row r="18" customFormat="false" ht="15" hidden="false" customHeight="false" outlineLevel="0" collapsed="false">
      <c r="A18" s="23" t="s">
        <v>197</v>
      </c>
      <c r="B18" s="25" t="n">
        <f aca="false">B17-399941.6</f>
        <v>-274941.6</v>
      </c>
      <c r="C18" s="15"/>
      <c r="D18" s="26" t="s">
        <v>198</v>
      </c>
      <c r="E18" s="1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62"/>
    <col collapsed="false" customWidth="true" hidden="false" outlineLevel="0" max="4" min="4" style="0" width="15"/>
    <col collapsed="false" customWidth="true" hidden="false" outlineLevel="0" max="6" min="6" style="0" width="55"/>
  </cols>
  <sheetData>
    <row r="1" customFormat="false" ht="17.35" hidden="false" customHeight="false" outlineLevel="0" collapsed="false">
      <c r="B1" s="1" t="s">
        <v>199</v>
      </c>
    </row>
    <row r="3" customFormat="false" ht="15" hidden="false" customHeight="false" outlineLevel="0" collapsed="false">
      <c r="B3" s="3" t="s">
        <v>200</v>
      </c>
    </row>
    <row r="4" customFormat="false" ht="15" hidden="false" customHeight="false" outlineLevel="0" collapsed="false">
      <c r="B4" s="4" t="s">
        <v>201</v>
      </c>
      <c r="D4" s="27" t="n">
        <v>399941.6</v>
      </c>
    </row>
    <row r="5" customFormat="false" ht="15" hidden="false" customHeight="false" outlineLevel="0" collapsed="false">
      <c r="B5" s="4" t="s">
        <v>202</v>
      </c>
      <c r="D5" s="5" t="n">
        <f aca="false">Överföringar!B17</f>
        <v>125000</v>
      </c>
    </row>
    <row r="7" customFormat="false" ht="15" hidden="false" customHeight="false" outlineLevel="0" collapsed="false">
      <c r="B7" s="3" t="s">
        <v>203</v>
      </c>
    </row>
    <row r="8" customFormat="false" ht="15" hidden="false" customHeight="false" outlineLevel="0" collapsed="false">
      <c r="B8" s="4" t="s">
        <v>204</v>
      </c>
      <c r="D8" s="28" t="n">
        <f aca="false">SUMIFS(Kvittoregister!$G$2:$G$110,Kvittoregister!$J$2:$J$110,"FÖRE/INOM",Kvittoregister!$K$2:$K$110,"J")</f>
        <v>138209.74</v>
      </c>
      <c r="F8" s="4" t="s">
        <v>205</v>
      </c>
    </row>
    <row r="9" customFormat="false" ht="15" hidden="false" customHeight="false" outlineLevel="0" collapsed="false">
      <c r="B9" s="4" t="s">
        <v>206</v>
      </c>
      <c r="D9" s="28" t="n">
        <f aca="false">SUMIFS(Kvittoregister!$G$2:$G$110,Kvittoregister!$J$2:$J$110,"EFTER",Kvittoregister!$K$2:$K$110,"J")</f>
        <v>113544.25</v>
      </c>
      <c r="F9" s="4" t="s">
        <v>207</v>
      </c>
    </row>
    <row r="10" customFormat="false" ht="15" hidden="false" customHeight="false" outlineLevel="0" collapsed="false">
      <c r="B10" s="4" t="s">
        <v>208</v>
      </c>
      <c r="D10" s="28" t="n">
        <f aca="false">SUMIFS(Kvittoregister!$G$2:$G$110,Kvittoregister!$J$2:$J$110,"ODATERAD",Kvittoregister!$K$2:$K$110,"J")</f>
        <v>0</v>
      </c>
    </row>
    <row r="11" customFormat="false" ht="15" hidden="false" customHeight="false" outlineLevel="0" collapsed="false">
      <c r="B11" s="4" t="s">
        <v>209</v>
      </c>
      <c r="D11" s="28" t="n">
        <f aca="false">SUMIFS(Kvittoregister!$G$2:$G$110,Kvittoregister!$J$2:$J$110,"FÖRE/INOM",Kvittoregister!$K$2:$K$110,"UTRED")</f>
        <v>2049.36</v>
      </c>
    </row>
    <row r="12" customFormat="false" ht="15" hidden="false" customHeight="false" outlineLevel="0" collapsed="false">
      <c r="B12" s="4" t="s">
        <v>210</v>
      </c>
      <c r="D12" s="28" t="n">
        <f aca="false">SUMIFS(Kvittoregister!$G$2:$G$110,Kvittoregister!$J$2:$J$110,"EFTER",Kvittoregister!$K$2:$K$110,"UTRED")</f>
        <v>22569.6</v>
      </c>
    </row>
    <row r="13" customFormat="false" ht="15" hidden="false" customHeight="false" outlineLevel="0" collapsed="false">
      <c r="B13" s="4" t="s">
        <v>211</v>
      </c>
      <c r="D13" s="28" t="n">
        <f aca="false">SUMIFS(Kvittoregister!$G$2:$G$110,Kvittoregister!$J$2:$J$110,"ODATERAD",Kvittoregister!$K$2:$K$110,"UTRED")</f>
        <v>52415.14</v>
      </c>
    </row>
    <row r="14" customFormat="false" ht="15" hidden="false" customHeight="false" outlineLevel="0" collapsed="false">
      <c r="B14" s="4" t="s">
        <v>212</v>
      </c>
      <c r="D14" s="28" t="n">
        <f aca="false">SUMIFS(Kvittoregister!$G$2:$G$110,Kvittoregister!$K$2:$K$110,"N")</f>
        <v>152.23</v>
      </c>
    </row>
    <row r="15" customFormat="false" ht="15" hidden="false" customHeight="false" outlineLevel="0" collapsed="false">
      <c r="B15" s="3" t="s">
        <v>213</v>
      </c>
      <c r="D15" s="19" t="n">
        <f aca="false">Kvittoregister!G111</f>
        <v>328940.32</v>
      </c>
    </row>
    <row r="16" customFormat="false" ht="15" hidden="false" customHeight="false" outlineLevel="0" collapsed="false">
      <c r="B16" s="4" t="s">
        <v>214</v>
      </c>
      <c r="D16" s="28" t="n">
        <f aca="false">D8+D9+D10+D11+D12+D13+D14-D15</f>
        <v>0</v>
      </c>
    </row>
    <row r="18" customFormat="false" ht="15" hidden="false" customHeight="false" outlineLevel="0" collapsed="false">
      <c r="B18" s="3" t="s">
        <v>215</v>
      </c>
    </row>
    <row r="19" customFormat="false" ht="15" hidden="false" customHeight="false" outlineLevel="0" collapsed="false">
      <c r="B19" s="4" t="s">
        <v>216</v>
      </c>
      <c r="D19" s="19" t="n">
        <f aca="false">D4-D8</f>
        <v>261731.86</v>
      </c>
    </row>
    <row r="20" customFormat="false" ht="15" hidden="false" customHeight="false" outlineLevel="0" collapsed="false">
      <c r="B20" s="4" t="s">
        <v>217</v>
      </c>
      <c r="D20" s="19" t="n">
        <f aca="false">D4-D8-D9</f>
        <v>148187.61</v>
      </c>
    </row>
    <row r="21" customFormat="false" ht="15" hidden="false" customHeight="false" outlineLevel="0" collapsed="false">
      <c r="B21" s="4" t="s">
        <v>218</v>
      </c>
      <c r="D21" s="19" t="n">
        <f aca="false">D4-D8-D9-D10-D11-D12-D13</f>
        <v>71153.51</v>
      </c>
    </row>
    <row r="22" customFormat="false" ht="15" hidden="false" customHeight="false" outlineLevel="0" collapsed="false">
      <c r="B22" s="6" t="s">
        <v>219</v>
      </c>
    </row>
    <row r="24" customFormat="false" ht="15" hidden="false" customHeight="false" outlineLevel="0" collapsed="false">
      <c r="B24" s="3" t="s">
        <v>220</v>
      </c>
    </row>
    <row r="25" customFormat="false" ht="15" hidden="false" customHeight="false" outlineLevel="0" collapsed="false">
      <c r="B25" s="4" t="s">
        <v>221</v>
      </c>
    </row>
    <row r="26" customFormat="false" ht="15" hidden="false" customHeight="false" outlineLevel="0" collapsed="false">
      <c r="B26" s="4" t="s">
        <v>222</v>
      </c>
    </row>
    <row r="27" customFormat="false" ht="15" hidden="false" customHeight="false" outlineLevel="0" collapsed="false">
      <c r="B27" s="4" t="s">
        <v>223</v>
      </c>
      <c r="D27" s="29" t="n">
        <f aca="false">D21</f>
        <v>71153.51</v>
      </c>
      <c r="F27" s="4" t="s">
        <v>224</v>
      </c>
    </row>
    <row r="28" customFormat="false" ht="15" hidden="false" customHeight="false" outlineLevel="0" collapsed="false">
      <c r="B28" s="4" t="s">
        <v>225</v>
      </c>
      <c r="D28" s="30" t="n">
        <v>0.3</v>
      </c>
    </row>
    <row r="29" customFormat="false" ht="15" hidden="false" customHeight="false" outlineLevel="0" collapsed="false">
      <c r="B29" s="4" t="s">
        <v>226</v>
      </c>
      <c r="D29" s="28" t="n">
        <f aca="false">D27/(1-D28)</f>
        <v>101647.871428571</v>
      </c>
    </row>
    <row r="30" customFormat="false" ht="15" hidden="false" customHeight="false" outlineLevel="0" collapsed="false">
      <c r="B30" s="4" t="s">
        <v>227</v>
      </c>
      <c r="D30" s="28" t="n">
        <f aca="false">D29-D27</f>
        <v>30494.3614285714</v>
      </c>
    </row>
    <row r="31" customFormat="false" ht="15" hidden="false" customHeight="false" outlineLevel="0" collapsed="false">
      <c r="B31" s="4" t="s">
        <v>228</v>
      </c>
      <c r="D31" s="31" t="n">
        <v>0.3142</v>
      </c>
    </row>
    <row r="32" customFormat="false" ht="15" hidden="false" customHeight="false" outlineLevel="0" collapsed="false">
      <c r="B32" s="4" t="s">
        <v>229</v>
      </c>
      <c r="D32" s="28" t="n">
        <f aca="false">D29*D31</f>
        <v>31937.7612028571</v>
      </c>
    </row>
    <row r="33" customFormat="false" ht="15" hidden="false" customHeight="false" outlineLevel="0" collapsed="false">
      <c r="B33" s="4" t="s">
        <v>230</v>
      </c>
      <c r="D33" s="19" t="n">
        <f aca="false">D29+D32</f>
        <v>133585.632631429</v>
      </c>
    </row>
    <row r="34" customFormat="false" ht="15" hidden="false" customHeight="false" outlineLevel="0" collapsed="false">
      <c r="B34" s="6" t="s">
        <v>231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72"/>
    <col collapsed="false" customWidth="true" hidden="false" outlineLevel="0" max="3" min="3" style="0" width="68"/>
    <col collapsed="false" customWidth="true" hidden="false" outlineLevel="0" max="4" min="4" style="0" width="14"/>
    <col collapsed="false" customWidth="true" hidden="false" outlineLevel="0" max="5" min="5" style="0" width="11"/>
  </cols>
  <sheetData>
    <row r="1" customFormat="false" ht="15" hidden="false" customHeight="false" outlineLevel="0" collapsed="false">
      <c r="A1" s="20" t="s">
        <v>23</v>
      </c>
      <c r="B1" s="20" t="s">
        <v>232</v>
      </c>
      <c r="C1" s="20" t="s">
        <v>233</v>
      </c>
      <c r="D1" s="20" t="s">
        <v>234</v>
      </c>
      <c r="E1" s="20" t="s">
        <v>235</v>
      </c>
    </row>
    <row r="2" customFormat="false" ht="26.85" hidden="false" customHeight="false" outlineLevel="0" collapsed="false">
      <c r="A2" s="32" t="n">
        <v>1</v>
      </c>
      <c r="B2" s="32" t="s">
        <v>236</v>
      </c>
      <c r="C2" s="32" t="s">
        <v>237</v>
      </c>
      <c r="D2" s="32"/>
      <c r="E2" s="32"/>
    </row>
    <row r="3" customFormat="false" ht="26.85" hidden="false" customHeight="false" outlineLevel="0" collapsed="false">
      <c r="A3" s="32" t="n">
        <v>2</v>
      </c>
      <c r="B3" s="32" t="s">
        <v>238</v>
      </c>
      <c r="C3" s="32" t="s">
        <v>239</v>
      </c>
      <c r="D3" s="32"/>
      <c r="E3" s="32"/>
    </row>
    <row r="4" customFormat="false" ht="15" hidden="false" customHeight="false" outlineLevel="0" collapsed="false">
      <c r="A4" s="32" t="n">
        <v>3</v>
      </c>
      <c r="B4" s="32" t="s">
        <v>240</v>
      </c>
      <c r="C4" s="32" t="s">
        <v>241</v>
      </c>
      <c r="D4" s="32"/>
      <c r="E4" s="32"/>
    </row>
    <row r="5" customFormat="false" ht="15" hidden="false" customHeight="false" outlineLevel="0" collapsed="false">
      <c r="A5" s="32" t="n">
        <v>4</v>
      </c>
      <c r="B5" s="32" t="s">
        <v>242</v>
      </c>
      <c r="C5" s="32" t="s">
        <v>243</v>
      </c>
      <c r="D5" s="32"/>
      <c r="E5" s="32"/>
    </row>
    <row r="6" customFormat="false" ht="15" hidden="false" customHeight="false" outlineLevel="0" collapsed="false">
      <c r="A6" s="32" t="n">
        <v>5</v>
      </c>
      <c r="B6" s="32" t="s">
        <v>244</v>
      </c>
      <c r="C6" s="32" t="s">
        <v>245</v>
      </c>
      <c r="D6" s="32"/>
      <c r="E6" s="32"/>
    </row>
    <row r="7" customFormat="false" ht="15" hidden="false" customHeight="false" outlineLevel="0" collapsed="false">
      <c r="A7" s="32" t="n">
        <v>6</v>
      </c>
      <c r="B7" s="32" t="s">
        <v>246</v>
      </c>
      <c r="C7" s="32" t="s">
        <v>247</v>
      </c>
      <c r="D7" s="32"/>
      <c r="E7" s="32"/>
    </row>
    <row r="8" customFormat="false" ht="15" hidden="false" customHeight="false" outlineLevel="0" collapsed="false">
      <c r="A8" s="32" t="n">
        <v>7</v>
      </c>
      <c r="B8" s="32" t="s">
        <v>248</v>
      </c>
      <c r="C8" s="32" t="s">
        <v>249</v>
      </c>
      <c r="D8" s="32"/>
      <c r="E8" s="32"/>
    </row>
    <row r="9" customFormat="false" ht="15" hidden="false" customHeight="false" outlineLevel="0" collapsed="false">
      <c r="A9" s="32" t="n">
        <v>8</v>
      </c>
      <c r="B9" s="32" t="s">
        <v>250</v>
      </c>
      <c r="C9" s="32" t="s">
        <v>251</v>
      </c>
      <c r="D9" s="32"/>
      <c r="E9" s="32"/>
    </row>
    <row r="10" customFormat="false" ht="26.85" hidden="false" customHeight="false" outlineLevel="0" collapsed="false">
      <c r="A10" s="32" t="n">
        <v>9</v>
      </c>
      <c r="B10" s="32" t="s">
        <v>252</v>
      </c>
      <c r="C10" s="32" t="s">
        <v>253</v>
      </c>
      <c r="D10" s="32"/>
      <c r="E10" s="32"/>
    </row>
    <row r="11" customFormat="false" ht="26.85" hidden="false" customHeight="false" outlineLevel="0" collapsed="false">
      <c r="A11" s="32" t="n">
        <v>10</v>
      </c>
      <c r="B11" s="32" t="s">
        <v>254</v>
      </c>
      <c r="C11" s="32" t="s">
        <v>255</v>
      </c>
      <c r="D11" s="32"/>
      <c r="E11" s="3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2026-07-03T11:42:04Z</dcterms:created>
  <dc:creator>openpyxl</dc:creator>
  <dc:description/>
  <dc:language>en-US</dc:language>
  <cp:lastModifiedBy/>
  <dcterms:modified xsi:type="dcterms:W3CDTF">2026-07-03T11:42:04Z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